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405" windowWidth="12000" windowHeight="6870" tabRatio="940" activeTab="7"/>
  </bookViews>
  <sheets>
    <sheet name="Demostrativo I" sheetId="1" r:id="rId1"/>
    <sheet name="Demonstrativo II" sheetId="2" r:id="rId2"/>
    <sheet name="Demonstrativo III" sheetId="3" r:id="rId3"/>
    <sheet name="Demonstrativo IV" sheetId="4" r:id="rId4"/>
    <sheet name="Demonstrativo V" sheetId="5" r:id="rId5"/>
    <sheet name="Demonstrativo VI" sheetId="6" r:id="rId6"/>
    <sheet name="Demonstrativo VII" sheetId="7" r:id="rId7"/>
    <sheet name="Demonstrativo VIII" sheetId="8" r:id="rId8"/>
  </sheets>
  <definedNames>
    <definedName name="_Toc81141670" localSheetId="0">'Demostrativo I'!$A$6</definedName>
    <definedName name="_Toc81141688" localSheetId="2">'Demonstrativo III'!$B$5</definedName>
    <definedName name="_Toc81141689" localSheetId="2">'Demonstrativo III'!$A$30</definedName>
    <definedName name="_Toc81141723" localSheetId="7">'Demonstrativo VIII'!$A$10</definedName>
    <definedName name="_Toc81902449" localSheetId="0">'Demostrativo I'!$A$1</definedName>
    <definedName name="_Toc81902451" localSheetId="1">'Demonstrativo II'!$A$1</definedName>
    <definedName name="_Toc81902453" localSheetId="2">'Demonstrativo III'!$A$1</definedName>
    <definedName name="_Toc81902455" localSheetId="3">'Demonstrativo IV'!$A$1</definedName>
    <definedName name="_Toc81902457" localSheetId="4">'Demonstrativo V'!$A$1</definedName>
    <definedName name="_Toc81902459" localSheetId="5">'Demonstrativo VI'!$A$1</definedName>
    <definedName name="_Toc81902463" localSheetId="6">'Demonstrativo VII'!$A$1</definedName>
    <definedName name="_Toc81902465" localSheetId="7">'Demonstrativo VIII'!$A$1</definedName>
    <definedName name="_xlnm.Print_Area" localSheetId="1">'Demonstrativo II'!$A$1:$G$27</definedName>
    <definedName name="_xlnm.Print_Area" localSheetId="2">'Demonstrativo III'!$A$1:$L$38</definedName>
    <definedName name="_xlnm.Print_Area" localSheetId="3">'Demonstrativo IV'!$A$1:$G$22</definedName>
    <definedName name="_xlnm.Print_Area" localSheetId="4">'Demonstrativo V'!$A$1:$D$30</definedName>
    <definedName name="_xlnm.Print_Area" localSheetId="5">'Demonstrativo VI'!$A$1:$F$65</definedName>
    <definedName name="_xlnm.Print_Area" localSheetId="6">'Demonstrativo VII'!$A$1:$F$17</definedName>
    <definedName name="_xlnm.Print_Area" localSheetId="7">'Demonstrativo VIII'!$A$1:$B$30</definedName>
    <definedName name="_xlnm.Print_Area" localSheetId="0">'Demostrativo I'!$A$1:$J$27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comments3.xml><?xml version="1.0" encoding="utf-8"?>
<comments xmlns="http://schemas.openxmlformats.org/spreadsheetml/2006/main">
  <authors>
    <author>Usuario</author>
  </authors>
  <commentList>
    <comment ref="K15" authorId="0">
      <text>
        <r>
          <rPr>
            <b/>
            <sz val="9"/>
            <rFont val="Tahoma"/>
            <family val="2"/>
          </rPr>
          <t>Não alterar formula.</t>
        </r>
        <r>
          <rPr>
            <sz val="9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9"/>
            <rFont val="Tahoma"/>
            <family val="2"/>
          </rPr>
          <t>Não alterar formula.</t>
        </r>
        <r>
          <rPr>
            <sz val="9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9"/>
            <rFont val="Tahoma"/>
            <family val="2"/>
          </rPr>
          <t>Não alterar formula.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rFont val="Tahoma"/>
            <family val="2"/>
          </rPr>
          <t>Não alterar formula.</t>
        </r>
        <r>
          <rPr>
            <sz val="9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9"/>
            <rFont val="Tahoma"/>
            <family val="2"/>
          </rPr>
          <t>Não alterar formula.</t>
        </r>
        <r>
          <rPr>
            <sz val="9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9"/>
            <rFont val="Tahoma"/>
            <family val="2"/>
          </rPr>
          <t>Não alterar formula.</t>
        </r>
        <r>
          <rPr>
            <sz val="9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9"/>
            <rFont val="Tahoma"/>
            <family val="2"/>
          </rPr>
          <t>Não alterar formula.</t>
        </r>
        <r>
          <rPr>
            <sz val="9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9"/>
            <rFont val="Tahoma"/>
            <family val="2"/>
          </rPr>
          <t>Não alterar formula.</t>
        </r>
        <r>
          <rPr>
            <sz val="9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9"/>
            <rFont val="Tahoma"/>
            <family val="2"/>
          </rPr>
          <t>Não alterar formula.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 xml:space="preserve">Não alterar formula.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<sst xmlns="http://schemas.openxmlformats.org/spreadsheetml/2006/main" count="307" uniqueCount="192">
  <si>
    <t>SEM MOVIMENTO</t>
  </si>
  <si>
    <t>EXERCÍCIO</t>
  </si>
  <si>
    <t>APLICAÇÃO DOS RECURSOS DA ALIENAÇÃO DE ATIVOS</t>
  </si>
  <si>
    <t xml:space="preserve">        Amortização da Dívida</t>
  </si>
  <si>
    <t xml:space="preserve">DEMONSTRATIVO II – AVALIAÇÃO DO CUMPRIMENTO DAS METAS FISCAIS DO EXERCÍCIO ANTERIOR </t>
  </si>
  <si>
    <t>DEMONSTRATIVO I – METAS ANUAIS</t>
  </si>
  <si>
    <t>Resultado Nominal</t>
  </si>
  <si>
    <t>ANEXO DE  METAS FISCAIS</t>
  </si>
  <si>
    <t>METAS ANUAIS</t>
  </si>
  <si>
    <t>LRF, art. 4º, § 1</t>
  </si>
  <si>
    <t>Valor</t>
  </si>
  <si>
    <t>% PIB</t>
  </si>
  <si>
    <t>Corrente</t>
  </si>
  <si>
    <t>Constante</t>
  </si>
  <si>
    <t>(a / PIB)</t>
  </si>
  <si>
    <t>(b / PIB)</t>
  </si>
  <si>
    <t>(c / PIB)</t>
  </si>
  <si>
    <t>x 100</t>
  </si>
  <si>
    <t xml:space="preserve">  Receita Total</t>
  </si>
  <si>
    <t xml:space="preserve">  Receitas Não-Financeiras (I)</t>
  </si>
  <si>
    <t xml:space="preserve"> Despesa Total</t>
  </si>
  <si>
    <t>Despesas Não-Financeiras (II)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</si>
  <si>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</si>
  <si>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</si>
  <si>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</si>
  <si>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</si>
  <si>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 xml:space="preserve">AVALIAÇÃO DO CUMPRIMENTO DAS METAS FISCAIS   DO EXERCÍCIO ANTERIOR                            </t>
  </si>
  <si>
    <t>LRF, art. 4º, §2º, inciso I</t>
  </si>
  <si>
    <t>Margem Líquida de Expansão de DOCC (III-IV)</t>
  </si>
  <si>
    <t>Saldo Utilizado da Margem Bruta (IV)</t>
  </si>
  <si>
    <t>Receita Total</t>
  </si>
  <si>
    <t>Receita Não-Financeira (I)</t>
  </si>
  <si>
    <t>Despesa Total</t>
  </si>
  <si>
    <t>Despesa Não-Financeira (II)</t>
  </si>
  <si>
    <t>Resultado Primário (I–II)</t>
  </si>
  <si>
    <t xml:space="preserve">Dívida Pública Consolidada </t>
  </si>
  <si>
    <t>Dívida Consolidada Líquida</t>
  </si>
  <si>
    <t>METAS FISCAIS ATUAIS COMPARADAS COM AS FIXADAS  NOS TRÊS EXERCÍCIOS ANTERIORES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</si>
  <si>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</si>
  <si>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</si>
  <si>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</si>
  <si>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</si>
  <si>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Receitas Não-Financeiras (I)</t>
  </si>
  <si>
    <t>Despesa Total </t>
  </si>
  <si>
    <t>Resultado Primário (I – II)</t>
  </si>
  <si>
    <t xml:space="preserve">Resultado Nominal  </t>
  </si>
  <si>
    <t>Dívida Pública Consolidada</t>
  </si>
  <si>
    <t>EVOLUÇÃO DO PATRIMÔNIO LÍQUIDO</t>
  </si>
  <si>
    <t>LRF, art.4º, §2º, inciso III</t>
  </si>
  <si>
    <t>PATRIMÔNIO LÍQUIDO</t>
  </si>
  <si>
    <t>Patrimônio/Capital</t>
  </si>
  <si>
    <t>Reservas</t>
  </si>
  <si>
    <t>Resultado Acumulado</t>
  </si>
  <si>
    <t>REGIME PREVIDENCIÁRIO</t>
  </si>
  <si>
    <t>ORIGEM E APLICAÇÃO DOS RECURSOS OBTIDOS COM A ALIENAÇÃO DE ATIVOS</t>
  </si>
  <si>
    <t xml:space="preserve">    ALIENAÇÃO DE ATIVOS </t>
  </si>
  <si>
    <t>DESPESAS                                                                                          LIQUIDADAS</t>
  </si>
  <si>
    <t xml:space="preserve">   DESPESAS DE CAPITAL</t>
  </si>
  <si>
    <t xml:space="preserve">         Investimentos</t>
  </si>
  <si>
    <t xml:space="preserve">         Inversões Financeiras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</si>
  <si>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</si>
  <si>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</si>
  <si>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</si>
  <si>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>RECEITAS E DESPESAS PREVIDENCIÁRIAS DO RPPS</t>
  </si>
  <si>
    <t>LRF, art.4º, §2º, inciso IV, alínea a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</si>
  <si>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</si>
  <si>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</si>
  <si>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</si>
  <si>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</si>
  <si>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</si>
  <si>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</si>
  <si>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</si>
  <si>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</si>
  <si>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</si>
  <si>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</si>
  <si>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</si>
  <si>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</si>
  <si>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</si>
  <si>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</si>
  <si>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ADMINISTRAÇÃO GERAL</t>
  </si>
  <si>
    <t xml:space="preserve">   Despesas Correntes</t>
  </si>
  <si>
    <t xml:space="preserve">   Despesas de Capital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</si>
  <si>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</si>
  <si>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</si>
  <si>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</si>
  <si>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</si>
  <si>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</si>
  <si>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</si>
  <si>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</si>
  <si>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REPASSE CONTRIB. PATRONAL (a)</t>
  </si>
  <si>
    <t>Valor                     (b)</t>
  </si>
  <si>
    <t>Valor                      ( c )</t>
  </si>
  <si>
    <t>Valor                (d)=(a+b-c)</t>
  </si>
  <si>
    <t>REPASSE RECEBIDO P/COBERTURA DE DÉFICIT RPPS                                      (e)</t>
  </si>
  <si>
    <t xml:space="preserve">          -</t>
  </si>
  <si>
    <t>(-)  Transferências constitucionais</t>
  </si>
  <si>
    <t>DISPONIBILIDADES FINANCEIRAS DO RPPS</t>
  </si>
  <si>
    <t>PROJEÇÃO ATUARIAL DO RPPS</t>
  </si>
  <si>
    <t>RECEITAS PREVID.</t>
  </si>
  <si>
    <t>DESPESAS PREVID.</t>
  </si>
  <si>
    <t>RESULTADO PREVID.</t>
  </si>
  <si>
    <t>ESTIMATIVA E COMPENSAÇÃO DA RENÚNCIA DE RECEITA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</si>
  <si>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</si>
  <si>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</si>
  <si>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</si>
  <si>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</si>
  <si>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</si>
  <si>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 xml:space="preserve">MARGEM DE EXPANSÃO DAS DESPESAS OBRIGATÓRIAS DE CARÁTER CONTINUADO  </t>
  </si>
  <si>
    <t>EVENTO</t>
  </si>
  <si>
    <t xml:space="preserve">Aumento Permanente da Receita  </t>
  </si>
  <si>
    <t>Saldo Final do Aumento Permanente de Receita  (I)</t>
  </si>
  <si>
    <t>Margem Bruta  (III) = (I+II)</t>
  </si>
  <si>
    <t xml:space="preserve">   Impacto de Novas DOCC</t>
  </si>
  <si>
    <t xml:space="preserve">Variação </t>
  </si>
  <si>
    <t>%               (c/a) x 100</t>
  </si>
  <si>
    <t xml:space="preserve">TOTAL </t>
  </si>
  <si>
    <t xml:space="preserve">SALDO FINANCEIRO </t>
  </si>
  <si>
    <t>( c) = (a-b)+(f)</t>
  </si>
  <si>
    <t>(f) = (d-e)+(g)</t>
  </si>
  <si>
    <t xml:space="preserve">          (g)</t>
  </si>
  <si>
    <t>R$ milhares</t>
  </si>
  <si>
    <t>RECEITAS REALIZADAS</t>
  </si>
  <si>
    <t>%</t>
  </si>
  <si>
    <t>(a)</t>
  </si>
  <si>
    <t>(b)</t>
  </si>
  <si>
    <t>(c)</t>
  </si>
  <si>
    <t>RECEITAS CORRENTES</t>
  </si>
  <si>
    <t>RECEITAS DE CAPITAL</t>
  </si>
  <si>
    <t xml:space="preserve">        Alienação de Bens Móveis</t>
  </si>
  <si>
    <t xml:space="preserve">        Alienação de Bens Imóveis</t>
  </si>
  <si>
    <t>FONTE:</t>
  </si>
  <si>
    <t>PREVIDÊNCIA SOCIAL</t>
  </si>
  <si>
    <t>TOTAL</t>
  </si>
  <si>
    <t>ESPECIFICAÇÃO</t>
  </si>
  <si>
    <t>RECEITAS PREVIDENCIÁRIAS</t>
  </si>
  <si>
    <t>DESPESAS PREVIDENCIÁRIAS</t>
  </si>
  <si>
    <t>ÍNDICES DE INFLAÇÃO</t>
  </si>
  <si>
    <t>FONTE: Atualizado pelo Índice Nacional de Preços ao Consumidor – IPCA-E</t>
  </si>
  <si>
    <t>SEM PREVISÃO</t>
  </si>
  <si>
    <t>VALORES A PREÇOS CONSTANTES</t>
  </si>
  <si>
    <t>Valor                 ( c) = (b-a)</t>
  </si>
  <si>
    <t>DEMONSTRATIVO III – METAS FISCAIS ATUAIS COMPARADAS COM AS FIXADAS NOS TRÊS EXERCÍCIOS ANTERIORES</t>
  </si>
  <si>
    <t xml:space="preserve"> DEMONSTRATIVO IV – EVOLUÇÃO DO PATRIMÔNIO LÍQUIDO</t>
  </si>
  <si>
    <t xml:space="preserve">DEMONSTRATIVO V – ORIGEM E APLICAÇÃO DOS RECURSOS OBTIDOS COM A ALIENAÇÃO DE ATIVOS </t>
  </si>
  <si>
    <t>DEMONSTRATIVO VIII – MARGEM DE EXPANSÃO DAS DESPESAS OBRIGATÓRIAS DE CARÁTER CONTINUADO</t>
  </si>
  <si>
    <t>DEMONSTRATIVO VII – ESTIMATIVA E COMPENSAÇÃO DA RENÚNCIA DE RECEITA</t>
  </si>
  <si>
    <t xml:space="preserve"> DEMONSTRATIVO VI – AVALIAÇÃO DA SITUAÇÃO FINANCEIRA E ATUARIAL DO REGIME PRÓPRIO DE PREVIDÊNCIA DOS SERVIDORES PÚBLICOS </t>
  </si>
  <si>
    <t>(-)  Transferências ao FUNDEB</t>
  </si>
  <si>
    <t>Ano de 2014</t>
  </si>
  <si>
    <t xml:space="preserve"> (a)</t>
  </si>
  <si>
    <t>Ano de 2015</t>
  </si>
  <si>
    <t xml:space="preserve">MUNICÍPIO DE ACARI </t>
  </si>
  <si>
    <t>METODOLOGIA DE CÁLCULO DOS VALORES CONSTANTES</t>
  </si>
  <si>
    <t>Ano 2016</t>
  </si>
  <si>
    <t>Ano 2017</t>
  </si>
  <si>
    <t>Valor em R$ 1,00</t>
  </si>
  <si>
    <t>Ano de 2016</t>
  </si>
  <si>
    <t>NOTA: O Município não realizou alienação nos últimos exercícios.</t>
  </si>
  <si>
    <t>Ano 2018</t>
  </si>
  <si>
    <t>6,5*</t>
  </si>
  <si>
    <t>*Inflação Média (%anual), projetada no Índice Nacional de Preços ao Consumidor – IPCA-E,  divulgado pelo IBGE.</t>
  </si>
  <si>
    <t>Ano de 2017</t>
  </si>
  <si>
    <t>Valor efetivo (realizado) do PIB Estadual 2011</t>
  </si>
  <si>
    <t>Fonte: IBGE</t>
  </si>
  <si>
    <t>Ano-2013</t>
  </si>
  <si>
    <t>FONTE: Balanço Patrimonial do Município relativo aos exercícios de referência.</t>
  </si>
  <si>
    <t>Ano 2019</t>
  </si>
  <si>
    <t xml:space="preserve"> DIRETRIZES ORÇAMENTÁRIAS PARA EXERCÍCIO DE 2016</t>
  </si>
  <si>
    <t>Ano-2014</t>
  </si>
  <si>
    <t>Nota: A redução do Resultado Nominal, Dívida Pública Consolidada  e Dívida Consolidada Líquida, deu-se em virtude dos valores das dívidas terem sido registradas somente pelo valor principal, excluíndo-se as multas e juros.</t>
  </si>
  <si>
    <t>FONTE: O Município não possui regime de RPPS.</t>
  </si>
  <si>
    <t>Ano 2020</t>
  </si>
  <si>
    <t>EXERCÍCIO DE 2017</t>
  </si>
  <si>
    <t xml:space="preserve">Receita </t>
  </si>
  <si>
    <t>METODOLOGIA DE CÁLCULO DOS VALORES CORRENTES DE RECEITAS E DESPESAS PARA O EXERCÍCIO DE 2017</t>
  </si>
  <si>
    <t>DIRETRIZES ORÇAMENTÁRIAS PARA EXERCÍCIO DE 2017</t>
  </si>
  <si>
    <t>Média do crescimento da Receita do Município nos últimos 02 exercícios, acrescida  da estimativa de inflação para o exercício de referência.</t>
  </si>
  <si>
    <t>Ano de 2018</t>
  </si>
  <si>
    <t>Valor efetivo (realizado) do PIB Estadual 2013</t>
  </si>
  <si>
    <t>I-Metas Previstas em 2015</t>
  </si>
  <si>
    <t>II-Metas Realizadas em 2015</t>
  </si>
  <si>
    <t>Ano-2015</t>
  </si>
  <si>
    <t xml:space="preserve"> DIRETRIZES ORÇAMENTÁRIAS PARA EXERCÍCIO DE 2017</t>
  </si>
  <si>
    <t xml:space="preserve">  DIRETRIZES ORÇAMENTÁRIAS PARA EXERCÍCIO DE 2017</t>
  </si>
  <si>
    <t>Ano2015</t>
  </si>
  <si>
    <t>Valor Previsto 2017</t>
  </si>
  <si>
    <t>Redução Permanente de Despesa (II)*</t>
  </si>
  <si>
    <t>ISAIAS DE MEDEIROS CABRAL</t>
  </si>
  <si>
    <t>- Prefeito Municipal –</t>
  </si>
  <si>
    <t>* A Redução Permanente de Despesa no valor de R$ 1.289.200,00 é equivalente ao valor orçado na Lei Orçamentária Anual de 2017 no elemento 3190040000 (Contratação Por Tempo Determinado), que possui caráter continuado, tendo em vista a sua utilização há mais de dois exercícios seguidos. Contudo, visa-se substituir essa mão-de-obra pela contratação de servidores efetivos, por meio de concurso público, uma vez que tais contratações se tratam de serviços extremamente necessários para a população do município e que são rotineiros e habituais para a Administração Pública, seguindo o disposto no art. 37, inciso II, da Constituição Federal do Brasil.</t>
  </si>
  <si>
    <t>FONTE: Crescimento da Receita arrecadada dos 02 últimos exercícios, Atualizado pelo Índice Nacional de Preços ao Consumidor – IPCA-E</t>
  </si>
  <si>
    <t>Acari/RN, 29 de novembro de 2017.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</si>
</sst>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_(* #,##0_);_(* \(#,##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0.000"/>
    <numFmt numFmtId="184" formatCode="_(* #,##0.0_);_(* \(#,##0.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_);_(* \(#,##0.0\);_(* &quot;-&quot;?_);_(@_)"/>
    <numFmt numFmtId="188" formatCode="0.0000000"/>
    <numFmt numFmtId="189" formatCode="0.000000"/>
    <numFmt numFmtId="190" formatCode="0.00000"/>
    <numFmt numFmtId="191" formatCode="0.0000"/>
    <numFmt numFmtId="192" formatCode="_(* #,##0.000000_);_(* \(#,##0.000000\);_(* &quot;-&quot;??_);_(@_)"/>
    <numFmt numFmtId="193" formatCode="[$€-2]\ #,##0.00_);[Red]\([$€-2]\ #,##0.00\)"/>
    <numFmt numFmtId="194" formatCode="_(* #,##0.00_);_(* \(#,##0.00\);_(* \-??_);_(@_)"/>
    <numFmt numFmtId="195" formatCode="0.0%"/>
    <numFmt numFmtId="196" formatCode="0.000%"/>
    <numFmt numFmtId="197" formatCode="&quot;Ativado&quot;;&quot;Ativado&quot;;&quot;Desativado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312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4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2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4" xfId="0" applyFont="1" applyBorder="1" applyAlignment="1">
      <alignment horizontal="justify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4" xfId="0" applyFont="1" applyBorder="1" applyAlignment="1">
      <alignment horizontal="left"/>
    </xf>
    <xf numFmtId="0" fontId="3" fillId="0" borderId="20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27" xfId="0" applyFont="1" applyBorder="1" applyAlignment="1">
      <alignment wrapText="1"/>
    </xf>
    <xf numFmtId="0" fontId="4" fillId="0" borderId="2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179" fontId="4" fillId="0" borderId="10" xfId="53" applyNumberFormat="1" applyFont="1" applyBorder="1" applyAlignment="1">
      <alignment horizontal="justify" vertical="top"/>
    </xf>
    <xf numFmtId="179" fontId="4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wrapText="1"/>
    </xf>
    <xf numFmtId="179" fontId="4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wrapText="1"/>
    </xf>
    <xf numFmtId="171" fontId="0" fillId="0" borderId="0" xfId="53" applyFont="1" applyAlignment="1">
      <alignment/>
    </xf>
    <xf numFmtId="171" fontId="0" fillId="0" borderId="0" xfId="53" applyFont="1" applyAlignment="1">
      <alignment horizontal="center" vertical="center"/>
    </xf>
    <xf numFmtId="185" fontId="4" fillId="0" borderId="10" xfId="0" applyNumberFormat="1" applyFont="1" applyBorder="1" applyAlignment="1">
      <alignment wrapText="1"/>
    </xf>
    <xf numFmtId="179" fontId="4" fillId="0" borderId="10" xfId="53" applyNumberFormat="1" applyFont="1" applyBorder="1" applyAlignment="1">
      <alignment vertical="top" wrapText="1"/>
    </xf>
    <xf numFmtId="179" fontId="4" fillId="0" borderId="20" xfId="53" applyNumberFormat="1" applyFont="1" applyBorder="1" applyAlignment="1">
      <alignment vertical="top" wrapText="1"/>
    </xf>
    <xf numFmtId="175" fontId="4" fillId="0" borderId="14" xfId="0" applyNumberFormat="1" applyFont="1" applyBorder="1" applyAlignment="1">
      <alignment horizontal="right" vertical="top" wrapText="1"/>
    </xf>
    <xf numFmtId="175" fontId="4" fillId="0" borderId="27" xfId="0" applyNumberFormat="1" applyFont="1" applyBorder="1" applyAlignment="1">
      <alignment horizontal="right" wrapText="1"/>
    </xf>
    <xf numFmtId="175" fontId="4" fillId="0" borderId="14" xfId="0" applyNumberFormat="1" applyFont="1" applyBorder="1" applyAlignment="1">
      <alignment horizontal="left"/>
    </xf>
    <xf numFmtId="179" fontId="4" fillId="0" borderId="31" xfId="0" applyNumberFormat="1" applyFont="1" applyBorder="1" applyAlignment="1">
      <alignment vertical="top" wrapText="1"/>
    </xf>
    <xf numFmtId="179" fontId="4" fillId="0" borderId="32" xfId="0" applyNumberFormat="1" applyFont="1" applyBorder="1" applyAlignment="1">
      <alignment vertical="top" wrapText="1"/>
    </xf>
    <xf numFmtId="179" fontId="4" fillId="0" borderId="23" xfId="0" applyNumberFormat="1" applyFont="1" applyBorder="1" applyAlignment="1">
      <alignment vertical="top" wrapText="1"/>
    </xf>
    <xf numFmtId="184" fontId="4" fillId="0" borderId="33" xfId="0" applyNumberFormat="1" applyFont="1" applyBorder="1" applyAlignment="1">
      <alignment wrapText="1"/>
    </xf>
    <xf numFmtId="184" fontId="4" fillId="0" borderId="0" xfId="0" applyNumberFormat="1" applyFont="1" applyBorder="1" applyAlignment="1">
      <alignment wrapText="1"/>
    </xf>
    <xf numFmtId="184" fontId="4" fillId="0" borderId="11" xfId="0" applyNumberFormat="1" applyFont="1" applyBorder="1" applyAlignment="1">
      <alignment wrapText="1"/>
    </xf>
    <xf numFmtId="184" fontId="4" fillId="0" borderId="34" xfId="0" applyNumberFormat="1" applyFont="1" applyBorder="1" applyAlignment="1">
      <alignment wrapText="1"/>
    </xf>
    <xf numFmtId="184" fontId="4" fillId="0" borderId="10" xfId="0" applyNumberFormat="1" applyFont="1" applyBorder="1" applyAlignment="1">
      <alignment wrapText="1"/>
    </xf>
    <xf numFmtId="184" fontId="4" fillId="0" borderId="20" xfId="0" applyNumberFormat="1" applyFont="1" applyBorder="1" applyAlignment="1">
      <alignment wrapText="1"/>
    </xf>
    <xf numFmtId="171" fontId="4" fillId="0" borderId="33" xfId="0" applyNumberFormat="1" applyFont="1" applyBorder="1" applyAlignment="1">
      <alignment wrapText="1"/>
    </xf>
    <xf numFmtId="171" fontId="4" fillId="0" borderId="0" xfId="0" applyNumberFormat="1" applyFont="1" applyBorder="1" applyAlignment="1">
      <alignment wrapText="1"/>
    </xf>
    <xf numFmtId="171" fontId="4" fillId="0" borderId="11" xfId="0" applyNumberFormat="1" applyFont="1" applyBorder="1" applyAlignment="1">
      <alignment wrapText="1"/>
    </xf>
    <xf numFmtId="0" fontId="4" fillId="0" borderId="3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71" fontId="4" fillId="0" borderId="0" xfId="53" applyFont="1" applyBorder="1" applyAlignment="1">
      <alignment horizontal="center" vertical="center" wrapText="1"/>
    </xf>
    <xf numFmtId="171" fontId="4" fillId="0" borderId="0" xfId="53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179" fontId="4" fillId="0" borderId="20" xfId="53" applyNumberFormat="1" applyFont="1" applyBorder="1" applyAlignment="1">
      <alignment wrapText="1"/>
    </xf>
    <xf numFmtId="179" fontId="4" fillId="0" borderId="11" xfId="53" applyNumberFormat="1" applyFont="1" applyBorder="1" applyAlignment="1">
      <alignment wrapText="1"/>
    </xf>
    <xf numFmtId="4" fontId="8" fillId="0" borderId="0" xfId="0" applyNumberFormat="1" applyFont="1" applyAlignment="1">
      <alignment/>
    </xf>
    <xf numFmtId="0" fontId="0" fillId="0" borderId="0" xfId="0" applyFont="1" applyAlignment="1">
      <alignment/>
    </xf>
    <xf numFmtId="171" fontId="4" fillId="0" borderId="35" xfId="0" applyNumberFormat="1" applyFont="1" applyBorder="1" applyAlignment="1">
      <alignment wrapText="1"/>
    </xf>
    <xf numFmtId="171" fontId="4" fillId="0" borderId="36" xfId="0" applyNumberFormat="1" applyFont="1" applyBorder="1" applyAlignment="1">
      <alignment wrapText="1"/>
    </xf>
    <xf numFmtId="171" fontId="4" fillId="0" borderId="13" xfId="0" applyNumberFormat="1" applyFont="1" applyBorder="1" applyAlignment="1">
      <alignment wrapText="1"/>
    </xf>
    <xf numFmtId="0" fontId="4" fillId="0" borderId="36" xfId="0" applyFont="1" applyBorder="1" applyAlignment="1">
      <alignment/>
    </xf>
    <xf numFmtId="0" fontId="4" fillId="0" borderId="13" xfId="0" applyFont="1" applyBorder="1" applyAlignment="1">
      <alignment/>
    </xf>
    <xf numFmtId="171" fontId="4" fillId="0" borderId="32" xfId="0" applyNumberFormat="1" applyFont="1" applyBorder="1" applyAlignment="1">
      <alignment wrapText="1"/>
    </xf>
    <xf numFmtId="171" fontId="4" fillId="0" borderId="23" xfId="0" applyNumberFormat="1" applyFont="1" applyBorder="1" applyAlignment="1">
      <alignment wrapText="1"/>
    </xf>
    <xf numFmtId="175" fontId="4" fillId="0" borderId="37" xfId="0" applyNumberFormat="1" applyFont="1" applyBorder="1" applyAlignment="1">
      <alignment horizontal="right" vertical="top" wrapText="1"/>
    </xf>
    <xf numFmtId="179" fontId="4" fillId="0" borderId="35" xfId="0" applyNumberFormat="1" applyFont="1" applyBorder="1" applyAlignment="1">
      <alignment vertical="top"/>
    </xf>
    <xf numFmtId="179" fontId="4" fillId="0" borderId="36" xfId="0" applyNumberFormat="1" applyFont="1" applyBorder="1" applyAlignment="1">
      <alignment vertical="top"/>
    </xf>
    <xf numFmtId="179" fontId="4" fillId="0" borderId="13" xfId="0" applyNumberFormat="1" applyFont="1" applyBorder="1" applyAlignment="1">
      <alignment vertical="top"/>
    </xf>
    <xf numFmtId="179" fontId="4" fillId="0" borderId="31" xfId="53" applyNumberFormat="1" applyFont="1" applyBorder="1" applyAlignment="1">
      <alignment wrapText="1"/>
    </xf>
    <xf numFmtId="179" fontId="4" fillId="0" borderId="32" xfId="53" applyNumberFormat="1" applyFont="1" applyBorder="1" applyAlignment="1">
      <alignment wrapText="1"/>
    </xf>
    <xf numFmtId="179" fontId="4" fillId="0" borderId="23" xfId="53" applyNumberFormat="1" applyFont="1" applyBorder="1" applyAlignment="1">
      <alignment wrapText="1"/>
    </xf>
    <xf numFmtId="175" fontId="4" fillId="0" borderId="37" xfId="0" applyNumberFormat="1" applyFont="1" applyBorder="1" applyAlignment="1">
      <alignment horizontal="right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179" fontId="4" fillId="34" borderId="10" xfId="0" applyNumberFormat="1" applyFont="1" applyFill="1" applyBorder="1" applyAlignment="1">
      <alignment vertical="top" wrapText="1"/>
    </xf>
    <xf numFmtId="179" fontId="4" fillId="34" borderId="10" xfId="0" applyNumberFormat="1" applyFont="1" applyFill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13" xfId="0" applyFont="1" applyBorder="1" applyAlignment="1">
      <alignment wrapText="1"/>
    </xf>
    <xf numFmtId="179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185" fontId="4" fillId="0" borderId="20" xfId="0" applyNumberFormat="1" applyFont="1" applyBorder="1" applyAlignment="1">
      <alignment wrapText="1"/>
    </xf>
    <xf numFmtId="179" fontId="4" fillId="0" borderId="31" xfId="0" applyNumberFormat="1" applyFont="1" applyBorder="1" applyAlignment="1">
      <alignment vertical="top"/>
    </xf>
    <xf numFmtId="179" fontId="4" fillId="0" borderId="32" xfId="0" applyNumberFormat="1" applyFont="1" applyBorder="1" applyAlignment="1">
      <alignment vertical="top"/>
    </xf>
    <xf numFmtId="179" fontId="4" fillId="0" borderId="23" xfId="0" applyNumberFormat="1" applyFont="1" applyBorder="1" applyAlignment="1">
      <alignment vertical="top"/>
    </xf>
    <xf numFmtId="171" fontId="4" fillId="0" borderId="10" xfId="0" applyNumberFormat="1" applyFont="1" applyBorder="1" applyAlignment="1">
      <alignment wrapText="1"/>
    </xf>
    <xf numFmtId="171" fontId="4" fillId="0" borderId="20" xfId="0" applyNumberFormat="1" applyFont="1" applyBorder="1" applyAlignment="1">
      <alignment wrapText="1"/>
    </xf>
    <xf numFmtId="179" fontId="4" fillId="0" borderId="34" xfId="0" applyNumberFormat="1" applyFont="1" applyBorder="1" applyAlignment="1">
      <alignment vertical="top" wrapText="1"/>
    </xf>
    <xf numFmtId="185" fontId="4" fillId="0" borderId="34" xfId="0" applyNumberFormat="1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179" fontId="4" fillId="0" borderId="33" xfId="53" applyNumberFormat="1" applyFont="1" applyBorder="1" applyAlignment="1">
      <alignment horizontal="justify" vertical="top"/>
    </xf>
    <xf numFmtId="179" fontId="4" fillId="0" borderId="0" xfId="53" applyNumberFormat="1" applyFont="1" applyBorder="1" applyAlignment="1">
      <alignment horizontal="justify" vertical="top"/>
    </xf>
    <xf numFmtId="179" fontId="4" fillId="0" borderId="0" xfId="53" applyNumberFormat="1" applyFont="1" applyFill="1" applyBorder="1" applyAlignment="1">
      <alignment horizontal="justify" vertical="top"/>
    </xf>
    <xf numFmtId="179" fontId="4" fillId="0" borderId="11" xfId="53" applyNumberFormat="1" applyFont="1" applyFill="1" applyBorder="1" applyAlignment="1">
      <alignment horizontal="justify" vertical="top"/>
    </xf>
    <xf numFmtId="0" fontId="8" fillId="0" borderId="34" xfId="0" applyFont="1" applyBorder="1" applyAlignment="1">
      <alignment horizontal="center" vertical="center" wrapText="1"/>
    </xf>
    <xf numFmtId="179" fontId="4" fillId="0" borderId="36" xfId="0" applyNumberFormat="1" applyFont="1" applyBorder="1" applyAlignment="1">
      <alignment vertical="top" wrapText="1"/>
    </xf>
    <xf numFmtId="179" fontId="4" fillId="34" borderId="31" xfId="0" applyNumberFormat="1" applyFont="1" applyFill="1" applyBorder="1" applyAlignment="1">
      <alignment vertical="top" wrapText="1"/>
    </xf>
    <xf numFmtId="179" fontId="4" fillId="34" borderId="32" xfId="0" applyNumberFormat="1" applyFont="1" applyFill="1" applyBorder="1" applyAlignment="1">
      <alignment vertical="top" wrapText="1"/>
    </xf>
    <xf numFmtId="179" fontId="4" fillId="34" borderId="23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79" fontId="4" fillId="0" borderId="36" xfId="53" applyNumberFormat="1" applyFont="1" applyBorder="1" applyAlignment="1">
      <alignment wrapText="1"/>
    </xf>
    <xf numFmtId="179" fontId="4" fillId="0" borderId="13" xfId="53" applyNumberFormat="1" applyFont="1" applyBorder="1" applyAlignment="1">
      <alignment wrapText="1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vertical="top" wrapText="1"/>
    </xf>
    <xf numFmtId="0" fontId="4" fillId="0" borderId="38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9" xfId="0" applyFont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192" fontId="4" fillId="0" borderId="34" xfId="0" applyNumberFormat="1" applyFont="1" applyBorder="1" applyAlignment="1">
      <alignment wrapText="1"/>
    </xf>
    <xf numFmtId="192" fontId="4" fillId="0" borderId="31" xfId="0" applyNumberFormat="1" applyFont="1" applyBorder="1" applyAlignment="1">
      <alignment wrapText="1"/>
    </xf>
    <xf numFmtId="192" fontId="4" fillId="0" borderId="10" xfId="0" applyNumberFormat="1" applyFont="1" applyBorder="1" applyAlignment="1">
      <alignment wrapText="1"/>
    </xf>
    <xf numFmtId="192" fontId="4" fillId="0" borderId="32" xfId="0" applyNumberFormat="1" applyFont="1" applyBorder="1" applyAlignment="1">
      <alignment wrapText="1"/>
    </xf>
    <xf numFmtId="192" fontId="4" fillId="0" borderId="20" xfId="0" applyNumberFormat="1" applyFont="1" applyBorder="1" applyAlignment="1">
      <alignment wrapText="1"/>
    </xf>
    <xf numFmtId="192" fontId="4" fillId="0" borderId="23" xfId="0" applyNumberFormat="1" applyFont="1" applyBorder="1" applyAlignment="1">
      <alignment wrapText="1"/>
    </xf>
    <xf numFmtId="171" fontId="4" fillId="0" borderId="0" xfId="53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71" fontId="4" fillId="0" borderId="0" xfId="53" applyFont="1" applyAlignment="1">
      <alignment horizontal="center" vertical="center"/>
    </xf>
    <xf numFmtId="179" fontId="4" fillId="0" borderId="0" xfId="53" applyNumberFormat="1" applyFont="1" applyAlignment="1">
      <alignment/>
    </xf>
    <xf numFmtId="0" fontId="4" fillId="0" borderId="0" xfId="0" applyFont="1" applyBorder="1" applyAlignment="1">
      <alignment/>
    </xf>
    <xf numFmtId="171" fontId="4" fillId="0" borderId="0" xfId="53" applyFont="1" applyBorder="1" applyAlignment="1">
      <alignment/>
    </xf>
    <xf numFmtId="186" fontId="4" fillId="0" borderId="0" xfId="53" applyNumberFormat="1" applyFont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1" fontId="4" fillId="0" borderId="0" xfId="53" applyFont="1" applyBorder="1" applyAlignment="1">
      <alignment horizontal="center"/>
    </xf>
    <xf numFmtId="171" fontId="4" fillId="0" borderId="0" xfId="53" applyFont="1" applyAlignment="1">
      <alignment horizontal="center"/>
    </xf>
    <xf numFmtId="0" fontId="49" fillId="0" borderId="0" xfId="0" applyFont="1" applyAlignment="1">
      <alignment/>
    </xf>
    <xf numFmtId="10" fontId="4" fillId="0" borderId="0" xfId="51" applyNumberFormat="1" applyFont="1" applyAlignment="1">
      <alignment/>
    </xf>
    <xf numFmtId="171" fontId="4" fillId="0" borderId="0" xfId="0" applyNumberFormat="1" applyFont="1" applyAlignment="1">
      <alignment/>
    </xf>
    <xf numFmtId="10" fontId="3" fillId="0" borderId="0" xfId="51" applyNumberFormat="1" applyFont="1" applyAlignment="1">
      <alignment/>
    </xf>
    <xf numFmtId="10" fontId="3" fillId="0" borderId="0" xfId="0" applyNumberFormat="1" applyFont="1" applyAlignment="1">
      <alignment/>
    </xf>
    <xf numFmtId="171" fontId="0" fillId="0" borderId="0" xfId="53" applyFont="1" applyAlignment="1">
      <alignment/>
    </xf>
    <xf numFmtId="0" fontId="8" fillId="0" borderId="14" xfId="0" applyFont="1" applyBorder="1" applyAlignment="1">
      <alignment wrapText="1"/>
    </xf>
    <xf numFmtId="175" fontId="8" fillId="0" borderId="14" xfId="0" applyNumberFormat="1" applyFont="1" applyBorder="1" applyAlignment="1">
      <alignment horizontal="right" wrapText="1"/>
    </xf>
    <xf numFmtId="171" fontId="0" fillId="0" borderId="0" xfId="0" applyNumberFormat="1" applyFont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1" fontId="0" fillId="0" borderId="0" xfId="53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179" fontId="8" fillId="0" borderId="0" xfId="53" applyNumberFormat="1" applyFont="1" applyAlignment="1">
      <alignment vertical="top" wrapText="1"/>
    </xf>
    <xf numFmtId="179" fontId="8" fillId="0" borderId="0" xfId="0" applyNumberFormat="1" applyFont="1" applyAlignment="1">
      <alignment vertical="top" wrapText="1"/>
    </xf>
    <xf numFmtId="196" fontId="0" fillId="0" borderId="0" xfId="51" applyNumberFormat="1" applyFont="1" applyAlignment="1">
      <alignment/>
    </xf>
    <xf numFmtId="0" fontId="8" fillId="0" borderId="20" xfId="0" applyFont="1" applyBorder="1" applyAlignment="1">
      <alignment vertical="top" wrapText="1"/>
    </xf>
    <xf numFmtId="179" fontId="8" fillId="0" borderId="11" xfId="53" applyNumberFormat="1" applyFont="1" applyBorder="1" applyAlignment="1">
      <alignment vertical="top" wrapText="1"/>
    </xf>
    <xf numFmtId="171" fontId="8" fillId="0" borderId="0" xfId="53" applyFont="1" applyAlignment="1">
      <alignment vertical="top" wrapText="1"/>
    </xf>
    <xf numFmtId="179" fontId="8" fillId="0" borderId="11" xfId="0" applyNumberFormat="1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179" fontId="12" fillId="0" borderId="11" xfId="0" applyNumberFormat="1" applyFont="1" applyBorder="1" applyAlignment="1">
      <alignment vertical="top" wrapText="1"/>
    </xf>
    <xf numFmtId="0" fontId="11" fillId="0" borderId="0" xfId="0" applyFont="1" applyBorder="1" applyAlignment="1">
      <alignment horizontal="left" vertical="justify" wrapText="1"/>
    </xf>
    <xf numFmtId="0" fontId="4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175" fontId="4" fillId="0" borderId="14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37" xfId="0" applyFont="1" applyBorder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5" xfId="0" applyFont="1" applyBorder="1" applyAlignment="1">
      <alignment horizontal="justify" vertical="justify" wrapText="1"/>
    </xf>
    <xf numFmtId="0" fontId="4" fillId="0" borderId="34" xfId="0" applyFont="1" applyBorder="1" applyAlignment="1">
      <alignment horizontal="justify" vertical="justify" wrapText="1"/>
    </xf>
    <xf numFmtId="0" fontId="4" fillId="0" borderId="13" xfId="0" applyFont="1" applyBorder="1" applyAlignment="1">
      <alignment horizontal="justify" vertical="justify" wrapText="1"/>
    </xf>
    <xf numFmtId="0" fontId="4" fillId="0" borderId="20" xfId="0" applyFont="1" applyBorder="1" applyAlignment="1">
      <alignment horizontal="justify" vertical="justify" wrapText="1"/>
    </xf>
    <xf numFmtId="171" fontId="4" fillId="0" borderId="35" xfId="53" applyFont="1" applyBorder="1" applyAlignment="1">
      <alignment horizontal="center"/>
    </xf>
    <xf numFmtId="171" fontId="4" fillId="0" borderId="34" xfId="53" applyFont="1" applyBorder="1" applyAlignment="1">
      <alignment horizontal="center"/>
    </xf>
    <xf numFmtId="171" fontId="4" fillId="0" borderId="13" xfId="53" applyFont="1" applyBorder="1" applyAlignment="1">
      <alignment horizontal="center"/>
    </xf>
    <xf numFmtId="171" fontId="4" fillId="0" borderId="20" xfId="53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4" fillId="0" borderId="35" xfId="0" applyFont="1" applyFill="1" applyBorder="1" applyAlignment="1">
      <alignment horizontal="justify" wrapText="1"/>
    </xf>
    <xf numFmtId="0" fontId="4" fillId="0" borderId="33" xfId="0" applyFont="1" applyFill="1" applyBorder="1" applyAlignment="1">
      <alignment horizontal="justify" wrapText="1"/>
    </xf>
    <xf numFmtId="171" fontId="4" fillId="0" borderId="35" xfId="53" applyFont="1" applyBorder="1" applyAlignment="1">
      <alignment horizontal="center" vertical="center"/>
    </xf>
    <xf numFmtId="171" fontId="4" fillId="0" borderId="34" xfId="53" applyFont="1" applyBorder="1" applyAlignment="1">
      <alignment horizontal="center" vertical="center"/>
    </xf>
    <xf numFmtId="171" fontId="4" fillId="0" borderId="13" xfId="53" applyFont="1" applyBorder="1" applyAlignment="1">
      <alignment horizontal="center" vertical="center"/>
    </xf>
    <xf numFmtId="171" fontId="4" fillId="0" borderId="20" xfId="53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5" xfId="0" applyFont="1" applyBorder="1" applyAlignment="1">
      <alignment horizontal="justify" vertical="justify" wrapText="1"/>
    </xf>
    <xf numFmtId="0" fontId="6" fillId="0" borderId="34" xfId="0" applyFont="1" applyBorder="1" applyAlignment="1">
      <alignment horizontal="justify" vertical="justify" wrapText="1"/>
    </xf>
    <xf numFmtId="0" fontId="6" fillId="0" borderId="38" xfId="0" applyFont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 wrapText="1"/>
    </xf>
    <xf numFmtId="171" fontId="4" fillId="0" borderId="0" xfId="53" applyFont="1" applyAlignment="1">
      <alignment horizontal="center"/>
    </xf>
    <xf numFmtId="0" fontId="4" fillId="35" borderId="32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wrapText="1"/>
    </xf>
    <xf numFmtId="17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5" fillId="0" borderId="24" xfId="0" applyFont="1" applyBorder="1" applyAlignment="1">
      <alignment wrapText="1"/>
    </xf>
    <xf numFmtId="0" fontId="3" fillId="0" borderId="24" xfId="0" applyFont="1" applyBorder="1" applyAlignment="1">
      <alignment horizontal="center" wrapText="1"/>
    </xf>
    <xf numFmtId="0" fontId="4" fillId="0" borderId="34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35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4" fillId="0" borderId="42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0" borderId="27" xfId="0" applyFont="1" applyBorder="1" applyAlignment="1">
      <alignment vertical="top" wrapText="1"/>
    </xf>
    <xf numFmtId="0" fontId="4" fillId="0" borderId="3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35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left" vertic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160" zoomScaleNormal="160" zoomScalePageLayoutView="0" workbookViewId="0" topLeftCell="A1">
      <selection activeCell="A2" sqref="A2:J2"/>
    </sheetView>
  </sheetViews>
  <sheetFormatPr defaultColWidth="9.140625" defaultRowHeight="12.75"/>
  <cols>
    <col min="1" max="1" width="21.00390625" style="56" bestFit="1" customWidth="1"/>
    <col min="2" max="2" width="11.421875" style="56" customWidth="1"/>
    <col min="3" max="3" width="9.421875" style="56" bestFit="1" customWidth="1"/>
    <col min="4" max="5" width="10.57421875" style="56" customWidth="1"/>
    <col min="6" max="6" width="9.421875" style="56" customWidth="1"/>
    <col min="7" max="7" width="10.00390625" style="56" bestFit="1" customWidth="1"/>
    <col min="8" max="9" width="9.421875" style="56" bestFit="1" customWidth="1"/>
    <col min="10" max="10" width="10.00390625" style="56" bestFit="1" customWidth="1"/>
    <col min="11" max="16384" width="9.140625" style="56" customWidth="1"/>
  </cols>
  <sheetData>
    <row r="1" spans="1:10" ht="11.25">
      <c r="A1" s="201" t="s">
        <v>5</v>
      </c>
      <c r="B1" s="202"/>
      <c r="C1" s="202"/>
      <c r="D1" s="202"/>
      <c r="E1" s="202"/>
      <c r="F1" s="202"/>
      <c r="G1" s="202"/>
      <c r="H1" s="202"/>
      <c r="I1" s="202"/>
      <c r="J1" s="203"/>
    </row>
    <row r="2" spans="1:10" ht="11.25">
      <c r="A2" s="201"/>
      <c r="B2" s="202"/>
      <c r="C2" s="202"/>
      <c r="D2" s="202"/>
      <c r="E2" s="202"/>
      <c r="F2" s="202"/>
      <c r="G2" s="202"/>
      <c r="H2" s="202"/>
      <c r="I2" s="202"/>
      <c r="J2" s="203"/>
    </row>
    <row r="3" spans="1:10" ht="11.25">
      <c r="A3" s="201" t="s">
        <v>151</v>
      </c>
      <c r="B3" s="202"/>
      <c r="C3" s="202"/>
      <c r="D3" s="202"/>
      <c r="E3" s="202"/>
      <c r="F3" s="202"/>
      <c r="G3" s="202"/>
      <c r="H3" s="202"/>
      <c r="I3" s="202"/>
      <c r="J3" s="203"/>
    </row>
    <row r="4" spans="1:10" ht="11.25">
      <c r="A4" s="201" t="s">
        <v>175</v>
      </c>
      <c r="B4" s="202"/>
      <c r="C4" s="202"/>
      <c r="D4" s="202"/>
      <c r="E4" s="202"/>
      <c r="F4" s="202"/>
      <c r="G4" s="202"/>
      <c r="H4" s="202"/>
      <c r="I4" s="202"/>
      <c r="J4" s="203"/>
    </row>
    <row r="5" spans="1:10" ht="11.25">
      <c r="A5" s="201" t="s">
        <v>7</v>
      </c>
      <c r="B5" s="202"/>
      <c r="C5" s="202"/>
      <c r="D5" s="202"/>
      <c r="E5" s="202"/>
      <c r="F5" s="202"/>
      <c r="G5" s="202"/>
      <c r="H5" s="202"/>
      <c r="I5" s="202"/>
      <c r="J5" s="203"/>
    </row>
    <row r="6" spans="1:10" ht="11.25">
      <c r="A6" s="204" t="s">
        <v>8</v>
      </c>
      <c r="B6" s="205"/>
      <c r="C6" s="205"/>
      <c r="D6" s="205"/>
      <c r="E6" s="205"/>
      <c r="F6" s="205"/>
      <c r="G6" s="205"/>
      <c r="H6" s="205"/>
      <c r="I6" s="205"/>
      <c r="J6" s="206"/>
    </row>
    <row r="7" spans="1:10" ht="11.25">
      <c r="A7" s="201" t="s">
        <v>172</v>
      </c>
      <c r="B7" s="202"/>
      <c r="C7" s="202"/>
      <c r="D7" s="202"/>
      <c r="E7" s="202"/>
      <c r="F7" s="202"/>
      <c r="G7" s="202"/>
      <c r="H7" s="202"/>
      <c r="I7" s="202"/>
      <c r="J7" s="203"/>
    </row>
    <row r="8" spans="1:10" ht="11.25">
      <c r="A8" s="201"/>
      <c r="B8" s="202"/>
      <c r="C8" s="202"/>
      <c r="D8" s="202"/>
      <c r="E8" s="202"/>
      <c r="F8" s="202"/>
      <c r="G8" s="202"/>
      <c r="H8" s="202"/>
      <c r="I8" s="202"/>
      <c r="J8" s="203"/>
    </row>
    <row r="9" spans="1:11" ht="11.25">
      <c r="A9" s="5" t="s">
        <v>9</v>
      </c>
      <c r="B9" s="207"/>
      <c r="C9" s="207"/>
      <c r="D9" s="207"/>
      <c r="E9" s="207"/>
      <c r="F9" s="207"/>
      <c r="G9" s="207"/>
      <c r="H9" s="208">
        <v>1</v>
      </c>
      <c r="I9" s="209"/>
      <c r="J9" s="210"/>
      <c r="K9" s="63"/>
    </row>
    <row r="10" spans="1:11" s="149" customFormat="1" ht="12.75" customHeight="1">
      <c r="A10" s="216" t="s">
        <v>133</v>
      </c>
      <c r="B10" s="211" t="s">
        <v>156</v>
      </c>
      <c r="C10" s="212"/>
      <c r="D10" s="213"/>
      <c r="E10" s="211" t="s">
        <v>161</v>
      </c>
      <c r="F10" s="212"/>
      <c r="G10" s="213"/>
      <c r="H10" s="211" t="s">
        <v>177</v>
      </c>
      <c r="I10" s="212"/>
      <c r="J10" s="213"/>
      <c r="K10" s="150"/>
    </row>
    <row r="11" spans="1:11" ht="15.75" customHeight="1">
      <c r="A11" s="217"/>
      <c r="B11" s="9" t="s">
        <v>10</v>
      </c>
      <c r="C11" s="10" t="s">
        <v>10</v>
      </c>
      <c r="D11" s="10" t="s">
        <v>11</v>
      </c>
      <c r="E11" s="10" t="s">
        <v>10</v>
      </c>
      <c r="F11" s="10" t="s">
        <v>10</v>
      </c>
      <c r="G11" s="10" t="s">
        <v>11</v>
      </c>
      <c r="H11" s="10" t="s">
        <v>10</v>
      </c>
      <c r="I11" s="10" t="s">
        <v>10</v>
      </c>
      <c r="J11" s="92" t="s">
        <v>11</v>
      </c>
      <c r="K11" s="63"/>
    </row>
    <row r="12" spans="1:11" ht="15.75" customHeight="1">
      <c r="A12" s="217"/>
      <c r="B12" s="11" t="s">
        <v>12</v>
      </c>
      <c r="C12" s="12" t="s">
        <v>13</v>
      </c>
      <c r="D12" s="12" t="s">
        <v>14</v>
      </c>
      <c r="E12" s="12" t="s">
        <v>12</v>
      </c>
      <c r="F12" s="12" t="s">
        <v>13</v>
      </c>
      <c r="G12" s="12" t="s">
        <v>15</v>
      </c>
      <c r="H12" s="12" t="s">
        <v>12</v>
      </c>
      <c r="I12" s="12" t="s">
        <v>13</v>
      </c>
      <c r="J12" s="93" t="s">
        <v>16</v>
      </c>
      <c r="K12" s="63"/>
    </row>
    <row r="13" spans="1:11" ht="15.75" customHeight="1">
      <c r="A13" s="218"/>
      <c r="B13" s="14" t="s">
        <v>123</v>
      </c>
      <c r="C13" s="151"/>
      <c r="D13" s="15" t="s">
        <v>17</v>
      </c>
      <c r="E13" s="15" t="s">
        <v>124</v>
      </c>
      <c r="F13" s="151"/>
      <c r="G13" s="15" t="s">
        <v>17</v>
      </c>
      <c r="H13" s="15" t="s">
        <v>125</v>
      </c>
      <c r="I13" s="151"/>
      <c r="J13" s="94" t="s">
        <v>17</v>
      </c>
      <c r="K13" s="63"/>
    </row>
    <row r="14" spans="1:11" ht="11.25">
      <c r="A14" s="130" t="s">
        <v>18</v>
      </c>
      <c r="B14" s="58">
        <f>+'Demonstrativo III'!C11</f>
        <v>26707643.700000003</v>
      </c>
      <c r="C14" s="62">
        <f>+'Demonstrativo III'!C22</f>
        <v>25098809.980265014</v>
      </c>
      <c r="D14" s="68">
        <f>B14/$C$25*100</f>
        <v>0.051913936360455624</v>
      </c>
      <c r="E14" s="59">
        <f>+'Demonstrativo III'!E11</f>
        <v>30126222.0936</v>
      </c>
      <c r="F14" s="62">
        <f>+'Demonstrativo III'!E22</f>
        <v>30126222.0936</v>
      </c>
      <c r="G14" s="68">
        <f>E14/$C$25*100</f>
        <v>0.05855892021459395</v>
      </c>
      <c r="H14" s="116">
        <f>+'Demonstrativo III'!G11</f>
        <v>32084426.529684</v>
      </c>
      <c r="I14" s="117">
        <f>+'Demonstrativo III'!G22</f>
        <v>30382979.66826136</v>
      </c>
      <c r="J14" s="68">
        <f>H14/$C$25*100</f>
        <v>0.062365250028542554</v>
      </c>
      <c r="K14" s="63"/>
    </row>
    <row r="15" spans="1:11" ht="11.25">
      <c r="A15" s="130" t="s">
        <v>19</v>
      </c>
      <c r="B15" s="58">
        <f>+'Demonstrativo III'!C12</f>
        <v>26430468.360000003</v>
      </c>
      <c r="C15" s="62">
        <f>+'Demonstrativo III'!C23</f>
        <v>24838331.322244152</v>
      </c>
      <c r="D15" s="68">
        <f aca="true" t="shared" si="0" ref="D15:D21">B15/$C$25*100</f>
        <v>0.051375166893441675</v>
      </c>
      <c r="E15" s="59">
        <f>+'Demonstrativo III'!E12</f>
        <v>29813568.31008</v>
      </c>
      <c r="F15" s="62">
        <f>+'Demonstrativo III'!E23</f>
        <v>29813568.31008</v>
      </c>
      <c r="G15" s="68">
        <f aca="true" t="shared" si="1" ref="G15:G21">E15/$C$25*100</f>
        <v>0.0579511882558022</v>
      </c>
      <c r="H15" s="116">
        <f>+'Demonstrativo III'!G12</f>
        <v>31751450.250235196</v>
      </c>
      <c r="I15" s="117">
        <f>+'Demonstrativo III'!G23</f>
        <v>30067661.22181363</v>
      </c>
      <c r="J15" s="68">
        <f aca="true" t="shared" si="2" ref="J15:J21">H15/$C$25*100</f>
        <v>0.06171801549242934</v>
      </c>
      <c r="K15" s="63"/>
    </row>
    <row r="16" spans="1:11" ht="11.25">
      <c r="A16" s="130" t="s">
        <v>20</v>
      </c>
      <c r="B16" s="58">
        <f>+'Demonstrativo III'!C13</f>
        <v>26707643.700000003</v>
      </c>
      <c r="C16" s="62">
        <f>+'Demonstrativo III'!C24</f>
        <v>25098809.980265014</v>
      </c>
      <c r="D16" s="68">
        <f t="shared" si="0"/>
        <v>0.051913936360455624</v>
      </c>
      <c r="E16" s="59">
        <f>+'Demonstrativo III'!E13</f>
        <v>30126222.0936</v>
      </c>
      <c r="F16" s="62">
        <f>+'Demonstrativo III'!E24</f>
        <v>30126222.0936</v>
      </c>
      <c r="G16" s="68">
        <f t="shared" si="1"/>
        <v>0.05855892021459395</v>
      </c>
      <c r="H16" s="116">
        <f>+'Demonstrativo III'!G13</f>
        <v>32084426.529684</v>
      </c>
      <c r="I16" s="117">
        <f>+'Demonstrativo III'!G24</f>
        <v>30382979.66826136</v>
      </c>
      <c r="J16" s="68">
        <f t="shared" si="2"/>
        <v>0.062365250028542554</v>
      </c>
      <c r="K16" s="63"/>
    </row>
    <row r="17" spans="1:11" ht="11.25">
      <c r="A17" s="130" t="s">
        <v>21</v>
      </c>
      <c r="B17" s="58">
        <f>+'Demonstrativo III'!C14</f>
        <v>26265745.05</v>
      </c>
      <c r="C17" s="62">
        <f>+'Demonstrativo III'!C25</f>
        <v>24683530.73019453</v>
      </c>
      <c r="D17" s="68">
        <f t="shared" si="0"/>
        <v>0.0510549800761964</v>
      </c>
      <c r="E17" s="59">
        <f>+'Demonstrativo III'!E14</f>
        <v>29627760.416399997</v>
      </c>
      <c r="F17" s="62">
        <f>+'Demonstrativo III'!E25</f>
        <v>29627760.416399997</v>
      </c>
      <c r="G17" s="68">
        <f t="shared" si="1"/>
        <v>0.057590017525949534</v>
      </c>
      <c r="H17" s="116">
        <f>+'Demonstrativo III'!G14</f>
        <v>31553564.843465995</v>
      </c>
      <c r="I17" s="117">
        <f>+'Demonstrativo III'!G25</f>
        <v>29880269.738130677</v>
      </c>
      <c r="J17" s="68">
        <f t="shared" si="2"/>
        <v>0.06133336866513625</v>
      </c>
      <c r="K17" s="63"/>
    </row>
    <row r="18" spans="1:11" ht="11.25">
      <c r="A18" s="130" t="s">
        <v>22</v>
      </c>
      <c r="B18" s="58">
        <f>+'Demonstrativo III'!C15</f>
        <v>164723.31000000238</v>
      </c>
      <c r="C18" s="62">
        <f>+'Demonstrativo III'!C26</f>
        <v>154800.59204962105</v>
      </c>
      <c r="D18" s="68">
        <f t="shared" si="0"/>
        <v>0.00032018681724527154</v>
      </c>
      <c r="E18" s="59">
        <f>+'Demonstrativo III'!E15</f>
        <v>185807.8936800027</v>
      </c>
      <c r="F18" s="62">
        <f>+'Demonstrativo III'!E26</f>
        <v>185807.8936800027</v>
      </c>
      <c r="G18" s="68">
        <f t="shared" si="1"/>
        <v>0.00036117072985266627</v>
      </c>
      <c r="H18" s="116">
        <f>+'Demonstrativo III'!G15</f>
        <v>197885.40676920116</v>
      </c>
      <c r="I18" s="117">
        <f>+'Demonstrativo III'!G26</f>
        <v>187391.48368295282</v>
      </c>
      <c r="J18" s="68">
        <f t="shared" si="2"/>
        <v>0.00038464682729308624</v>
      </c>
      <c r="K18" s="63"/>
    </row>
    <row r="19" spans="1:11" ht="11.25">
      <c r="A19" s="130" t="s">
        <v>23</v>
      </c>
      <c r="B19" s="58">
        <f>+'Demonstrativo III'!C16</f>
        <v>5030218.935915</v>
      </c>
      <c r="C19" s="62">
        <f>+'Demonstrativo III'!C27</f>
        <v>4727205.089667324</v>
      </c>
      <c r="D19" s="68">
        <f t="shared" si="0"/>
        <v>0.009777667721329162</v>
      </c>
      <c r="E19" s="59">
        <f>+'Demonstrativo III'!E16</f>
        <v>5674086.959712119</v>
      </c>
      <c r="F19" s="62">
        <f>+'Demonstrativo III'!E27</f>
        <v>5674086.959712119</v>
      </c>
      <c r="G19" s="68">
        <f t="shared" si="1"/>
        <v>0.011029209189659292</v>
      </c>
      <c r="H19" s="116">
        <f>+'Demonstrativo III'!G16</f>
        <v>6042902.612093407</v>
      </c>
      <c r="I19" s="117">
        <f>+'Demonstrativo III'!G27</f>
        <v>5722445.655391484</v>
      </c>
      <c r="J19" s="68">
        <f t="shared" si="2"/>
        <v>0.011746107786987144</v>
      </c>
      <c r="K19" s="63"/>
    </row>
    <row r="20" spans="1:11" ht="11.25">
      <c r="A20" s="130" t="s">
        <v>24</v>
      </c>
      <c r="B20" s="58">
        <f>+'Demonstrativo III'!C17</f>
        <v>6253806.620058001</v>
      </c>
      <c r="C20" s="62">
        <f>+'Demonstrativo III'!C28</f>
        <v>5877085.44315196</v>
      </c>
      <c r="D20" s="68">
        <f t="shared" si="0"/>
        <v>0.01215605998533997</v>
      </c>
      <c r="E20" s="59">
        <f>+'Demonstrativo III'!E17</f>
        <v>7054293.867425424</v>
      </c>
      <c r="F20" s="62">
        <f>+'Demonstrativo III'!E28</f>
        <v>7054293.867425424</v>
      </c>
      <c r="G20" s="68">
        <f t="shared" si="1"/>
        <v>0.013712035663463485</v>
      </c>
      <c r="H20" s="116">
        <f>+'Demonstrativo III'!G17</f>
        <v>7512822.968808076</v>
      </c>
      <c r="I20" s="117">
        <f>+'Demonstrativo III'!G28</f>
        <v>7114415.6901591625</v>
      </c>
      <c r="J20" s="68">
        <f t="shared" si="2"/>
        <v>0.014603317981588608</v>
      </c>
      <c r="K20" s="63"/>
    </row>
    <row r="21" spans="1:11" ht="11.25">
      <c r="A21" s="131" t="s">
        <v>25</v>
      </c>
      <c r="B21" s="58">
        <f>+'Demonstrativo III'!C18</f>
        <v>4396325.730894</v>
      </c>
      <c r="C21" s="62">
        <f>+'Demonstrativo III'!C29</f>
        <v>4131496.7868564986</v>
      </c>
      <c r="D21" s="68">
        <f t="shared" si="0"/>
        <v>0.008545515163266338</v>
      </c>
      <c r="E21" s="59">
        <f>+'Demonstrativo III'!E18</f>
        <v>4959055.4244484315</v>
      </c>
      <c r="F21" s="62">
        <f>+'Demonstrativo III'!E29</f>
        <v>4959055.4244484315</v>
      </c>
      <c r="G21" s="68">
        <f t="shared" si="1"/>
        <v>0.009639341104164428</v>
      </c>
      <c r="H21" s="116">
        <f>+'Demonstrativo III'!G18</f>
        <v>5281394.02703758</v>
      </c>
      <c r="I21" s="117">
        <f>+'Demonstrativo III'!G29</f>
        <v>5001320.101361344</v>
      </c>
      <c r="J21" s="68">
        <f t="shared" si="2"/>
        <v>0.010265898275935116</v>
      </c>
      <c r="K21" s="63"/>
    </row>
    <row r="22" spans="1:10" ht="11.25">
      <c r="A22" s="230" t="s">
        <v>137</v>
      </c>
      <c r="B22" s="230"/>
      <c r="C22" s="230"/>
      <c r="D22" s="230"/>
      <c r="E22" s="230"/>
      <c r="F22" s="230"/>
      <c r="G22" s="230"/>
      <c r="H22" s="230"/>
      <c r="I22" s="230"/>
      <c r="J22" s="230"/>
    </row>
    <row r="23" spans="1:7" ht="11.25">
      <c r="A23" s="63"/>
      <c r="B23" s="63"/>
      <c r="C23" s="63"/>
      <c r="D23" s="63"/>
      <c r="E23" s="63"/>
      <c r="F23" s="63"/>
      <c r="G23" s="63"/>
    </row>
    <row r="24" spans="1:9" ht="11.25">
      <c r="A24" s="219" t="s">
        <v>133</v>
      </c>
      <c r="B24" s="220"/>
      <c r="C24" s="221" t="s">
        <v>155</v>
      </c>
      <c r="D24" s="221"/>
      <c r="E24" s="63"/>
      <c r="F24" s="63"/>
      <c r="G24" s="63"/>
      <c r="H24" s="63"/>
      <c r="I24" s="63"/>
    </row>
    <row r="25" spans="1:4" ht="12.75" customHeight="1">
      <c r="A25" s="222" t="s">
        <v>178</v>
      </c>
      <c r="B25" s="223"/>
      <c r="C25" s="226">
        <f>51446000000</f>
        <v>51446000000</v>
      </c>
      <c r="D25" s="227"/>
    </row>
    <row r="26" spans="1:4" ht="11.25">
      <c r="A26" s="224"/>
      <c r="B26" s="225"/>
      <c r="C26" s="228"/>
      <c r="D26" s="229"/>
    </row>
    <row r="27" spans="1:4" ht="11.25">
      <c r="A27" s="214" t="s">
        <v>163</v>
      </c>
      <c r="B27" s="215"/>
      <c r="C27" s="153"/>
      <c r="D27" s="154"/>
    </row>
  </sheetData>
  <sheetProtection/>
  <mergeCells count="21">
    <mergeCell ref="A27:B27"/>
    <mergeCell ref="A10:A13"/>
    <mergeCell ref="A24:B24"/>
    <mergeCell ref="C24:D24"/>
    <mergeCell ref="A25:B26"/>
    <mergeCell ref="C25:D26"/>
    <mergeCell ref="A22:J22"/>
    <mergeCell ref="B9:D9"/>
    <mergeCell ref="E9:G9"/>
    <mergeCell ref="H9:J9"/>
    <mergeCell ref="B10:D10"/>
    <mergeCell ref="E10:G10"/>
    <mergeCell ref="H10:J10"/>
    <mergeCell ref="A1:J1"/>
    <mergeCell ref="A2:J2"/>
    <mergeCell ref="A8:J8"/>
    <mergeCell ref="A5:J5"/>
    <mergeCell ref="A6:J6"/>
    <mergeCell ref="A7:J7"/>
    <mergeCell ref="A3:J3"/>
    <mergeCell ref="A4:J4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="150" zoomScaleNormal="150" zoomScalePageLayoutView="0" workbookViewId="0" topLeftCell="A1">
      <selection activeCell="E12" sqref="E12"/>
    </sheetView>
  </sheetViews>
  <sheetFormatPr defaultColWidth="9.140625" defaultRowHeight="12.75"/>
  <cols>
    <col min="1" max="1" width="24.28125" style="56" customWidth="1"/>
    <col min="2" max="3" width="11.421875" style="56" customWidth="1"/>
    <col min="4" max="4" width="11.8515625" style="56" customWidth="1"/>
    <col min="5" max="5" width="11.00390625" style="56" customWidth="1"/>
    <col min="6" max="6" width="9.421875" style="56" bestFit="1" customWidth="1"/>
    <col min="7" max="7" width="9.28125" style="56" bestFit="1" customWidth="1"/>
    <col min="8" max="16384" width="9.140625" style="56" customWidth="1"/>
  </cols>
  <sheetData>
    <row r="1" spans="1:7" ht="11.25">
      <c r="A1" s="246" t="s">
        <v>4</v>
      </c>
      <c r="B1" s="247"/>
      <c r="C1" s="247"/>
      <c r="D1" s="247"/>
      <c r="E1" s="247"/>
      <c r="F1" s="247"/>
      <c r="G1" s="247"/>
    </row>
    <row r="2" spans="1:5" ht="11.25">
      <c r="A2" s="201"/>
      <c r="B2" s="202"/>
      <c r="C2" s="202"/>
      <c r="D2" s="202"/>
      <c r="E2" s="203"/>
    </row>
    <row r="3" spans="1:5" ht="11.25">
      <c r="A3" s="201" t="s">
        <v>151</v>
      </c>
      <c r="B3" s="202"/>
      <c r="C3" s="202"/>
      <c r="D3" s="202"/>
      <c r="E3" s="203"/>
    </row>
    <row r="4" spans="1:5" ht="11.25">
      <c r="A4" s="201" t="s">
        <v>175</v>
      </c>
      <c r="B4" s="202"/>
      <c r="C4" s="202"/>
      <c r="D4" s="202"/>
      <c r="E4" s="203"/>
    </row>
    <row r="5" spans="1:5" ht="11.25">
      <c r="A5" s="201" t="s">
        <v>7</v>
      </c>
      <c r="B5" s="202"/>
      <c r="C5" s="202"/>
      <c r="D5" s="202"/>
      <c r="E5" s="203"/>
    </row>
    <row r="6" spans="1:5" ht="11.25">
      <c r="A6" s="237" t="s">
        <v>26</v>
      </c>
      <c r="B6" s="238"/>
      <c r="C6" s="238"/>
      <c r="D6" s="238"/>
      <c r="E6" s="239"/>
    </row>
    <row r="7" spans="1:5" ht="11.25">
      <c r="A7" s="201" t="s">
        <v>172</v>
      </c>
      <c r="B7" s="202"/>
      <c r="C7" s="202"/>
      <c r="D7" s="202"/>
      <c r="E7" s="203"/>
    </row>
    <row r="8" spans="1:5" ht="11.25">
      <c r="A8" s="201"/>
      <c r="B8" s="202"/>
      <c r="C8" s="202"/>
      <c r="D8" s="202"/>
      <c r="E8" s="203"/>
    </row>
    <row r="9" spans="1:5" ht="12.75" customHeight="1">
      <c r="A9" s="21" t="s">
        <v>27</v>
      </c>
      <c r="B9" s="155"/>
      <c r="C9" s="155"/>
      <c r="D9" s="208">
        <v>1</v>
      </c>
      <c r="E9" s="209"/>
    </row>
    <row r="10" spans="1:7" ht="10.5" customHeight="1">
      <c r="A10" s="216" t="s">
        <v>133</v>
      </c>
      <c r="B10" s="216" t="s">
        <v>179</v>
      </c>
      <c r="C10" s="216" t="s">
        <v>11</v>
      </c>
      <c r="D10" s="216" t="s">
        <v>180</v>
      </c>
      <c r="E10" s="216" t="s">
        <v>11</v>
      </c>
      <c r="F10" s="233" t="s">
        <v>113</v>
      </c>
      <c r="G10" s="234"/>
    </row>
    <row r="11" spans="1:7" ht="27.75" customHeight="1">
      <c r="A11" s="217"/>
      <c r="B11" s="217"/>
      <c r="C11" s="217"/>
      <c r="D11" s="217"/>
      <c r="E11" s="217"/>
      <c r="F11" s="235"/>
      <c r="G11" s="236"/>
    </row>
    <row r="12" spans="1:7" ht="33.75" customHeight="1">
      <c r="A12" s="218"/>
      <c r="B12" s="145" t="s">
        <v>149</v>
      </c>
      <c r="C12" s="156"/>
      <c r="D12" s="146" t="s">
        <v>124</v>
      </c>
      <c r="E12" s="156"/>
      <c r="F12" s="157" t="s">
        <v>140</v>
      </c>
      <c r="G12" s="13" t="s">
        <v>114</v>
      </c>
    </row>
    <row r="13" spans="1:7" ht="11.25">
      <c r="A13" s="118" t="s">
        <v>30</v>
      </c>
      <c r="B13" s="138">
        <f>+'Demonstrativo III'!B11</f>
        <v>23299000</v>
      </c>
      <c r="C13" s="158">
        <f>B13/$C$26*100</f>
        <v>0.04528826342184038</v>
      </c>
      <c r="D13" s="132">
        <v>21251670.67</v>
      </c>
      <c r="E13" s="159">
        <f>D13/$C$26*100</f>
        <v>0.041308693912063134</v>
      </c>
      <c r="F13" s="128">
        <f aca="true" t="shared" si="0" ref="F13:F20">+D13-B13</f>
        <v>-2047329.3299999982</v>
      </c>
      <c r="G13" s="129">
        <f>F13/B13*100</f>
        <v>-8.787198291772173</v>
      </c>
    </row>
    <row r="14" spans="1:7" ht="11.25">
      <c r="A14" s="118" t="s">
        <v>31</v>
      </c>
      <c r="B14" s="139">
        <f>+'Demonstrativo III'!B12</f>
        <v>23057200</v>
      </c>
      <c r="C14" s="160">
        <f aca="true" t="shared" si="1" ref="C14:E20">B14/$C$26*100</f>
        <v>0.04481825603545465</v>
      </c>
      <c r="D14" s="133">
        <f>D13-62056.65</f>
        <v>21189614.020000003</v>
      </c>
      <c r="E14" s="161">
        <f t="shared" si="1"/>
        <v>0.041188069082144396</v>
      </c>
      <c r="F14" s="59">
        <f t="shared" si="0"/>
        <v>-1867585.9799999967</v>
      </c>
      <c r="G14" s="68">
        <f aca="true" t="shared" si="2" ref="G14:G20">F14/B14*100</f>
        <v>-8.0997952049685</v>
      </c>
    </row>
    <row r="15" spans="1:7" ht="11.25">
      <c r="A15" s="118" t="s">
        <v>32</v>
      </c>
      <c r="B15" s="139">
        <f>+'Demonstrativo III'!B13</f>
        <v>23299000</v>
      </c>
      <c r="C15" s="160">
        <f t="shared" si="1"/>
        <v>0.04528826342184038</v>
      </c>
      <c r="D15" s="133">
        <v>21436950.4</v>
      </c>
      <c r="E15" s="161">
        <f t="shared" si="1"/>
        <v>0.04166883800489834</v>
      </c>
      <c r="F15" s="59">
        <f t="shared" si="0"/>
        <v>-1862049.6000000015</v>
      </c>
      <c r="G15" s="68">
        <f t="shared" si="2"/>
        <v>-7.991972187647544</v>
      </c>
    </row>
    <row r="16" spans="1:7" ht="11.25">
      <c r="A16" s="118" t="s">
        <v>33</v>
      </c>
      <c r="B16" s="139">
        <f>+'Demonstrativo III'!B14</f>
        <v>22913500</v>
      </c>
      <c r="C16" s="160">
        <f t="shared" si="1"/>
        <v>0.04453893402791276</v>
      </c>
      <c r="D16" s="133">
        <f>+D15-25522.34</f>
        <v>21411428.06</v>
      </c>
      <c r="E16" s="161">
        <f t="shared" si="1"/>
        <v>0.04161922804494032</v>
      </c>
      <c r="F16" s="59">
        <f t="shared" si="0"/>
        <v>-1502071.9400000013</v>
      </c>
      <c r="G16" s="68">
        <f t="shared" si="2"/>
        <v>-6.5554015754904364</v>
      </c>
    </row>
    <row r="17" spans="1:7" ht="11.25">
      <c r="A17" s="118" t="s">
        <v>34</v>
      </c>
      <c r="B17" s="139">
        <f>+'Demonstrativo III'!B15</f>
        <v>143700</v>
      </c>
      <c r="C17" s="160">
        <f t="shared" si="1"/>
        <v>0.0002793220075418886</v>
      </c>
      <c r="D17" s="133">
        <f>+D14-D16</f>
        <v>-221814.03999999538</v>
      </c>
      <c r="E17" s="161">
        <f t="shared" si="1"/>
        <v>-0.0004311589627959324</v>
      </c>
      <c r="F17" s="59">
        <f t="shared" si="0"/>
        <v>-365514.0399999954</v>
      </c>
      <c r="G17" s="68">
        <f t="shared" si="2"/>
        <v>-254.35910925538997</v>
      </c>
    </row>
    <row r="18" spans="1:7" ht="11.25">
      <c r="A18" s="118" t="s">
        <v>6</v>
      </c>
      <c r="B18" s="139">
        <f>+'Demonstrativo III'!B16</f>
        <v>2307148</v>
      </c>
      <c r="C18" s="160">
        <f t="shared" si="1"/>
        <v>0.004484601329549431</v>
      </c>
      <c r="D18" s="134">
        <v>-402095.16</v>
      </c>
      <c r="E18" s="161">
        <f t="shared" si="1"/>
        <v>-0.0007815868289079812</v>
      </c>
      <c r="F18" s="69">
        <f t="shared" si="0"/>
        <v>-2709243.16</v>
      </c>
      <c r="G18" s="68">
        <f t="shared" si="2"/>
        <v>-117.42823433953956</v>
      </c>
    </row>
    <row r="19" spans="1:7" ht="11.25">
      <c r="A19" s="118" t="s">
        <v>35</v>
      </c>
      <c r="B19" s="139">
        <f>+'Demonstrativo III'!B17</f>
        <v>11796510</v>
      </c>
      <c r="C19" s="160">
        <f t="shared" si="1"/>
        <v>0.022929887649185552</v>
      </c>
      <c r="D19" s="134">
        <v>5417270.82</v>
      </c>
      <c r="E19" s="161">
        <f t="shared" si="1"/>
        <v>0.010530013645375735</v>
      </c>
      <c r="F19" s="69">
        <f t="shared" si="0"/>
        <v>-6379239.18</v>
      </c>
      <c r="G19" s="68">
        <f t="shared" si="2"/>
        <v>-54.07734304468016</v>
      </c>
    </row>
    <row r="20" spans="1:7" ht="11.25">
      <c r="A20" s="119" t="s">
        <v>36</v>
      </c>
      <c r="B20" s="140">
        <f>+'Demonstrativo III'!B18</f>
        <v>9563272</v>
      </c>
      <c r="C20" s="162">
        <f t="shared" si="1"/>
        <v>0.018588951521984216</v>
      </c>
      <c r="D20" s="135">
        <v>3458920.07</v>
      </c>
      <c r="E20" s="163">
        <f t="shared" si="1"/>
        <v>0.006723399428526998</v>
      </c>
      <c r="F20" s="70">
        <f t="shared" si="0"/>
        <v>-6104351.93</v>
      </c>
      <c r="G20" s="122">
        <f t="shared" si="2"/>
        <v>-63.83120682962902</v>
      </c>
    </row>
    <row r="21" spans="1:7" ht="23.25" customHeight="1">
      <c r="A21" s="240" t="s">
        <v>169</v>
      </c>
      <c r="B21" s="241"/>
      <c r="C21" s="241"/>
      <c r="D21" s="241"/>
      <c r="E21" s="241"/>
      <c r="F21" s="241"/>
      <c r="G21" s="241"/>
    </row>
    <row r="25" spans="1:9" ht="11.25">
      <c r="A25" s="248" t="s">
        <v>133</v>
      </c>
      <c r="B25" s="249"/>
      <c r="C25" s="252" t="s">
        <v>155</v>
      </c>
      <c r="D25" s="252"/>
      <c r="E25" s="63"/>
      <c r="F25" s="63"/>
      <c r="G25" s="63"/>
      <c r="H25" s="63"/>
      <c r="I25" s="63"/>
    </row>
    <row r="26" spans="1:4" ht="11.25">
      <c r="A26" s="250" t="s">
        <v>162</v>
      </c>
      <c r="B26" s="251"/>
      <c r="C26" s="242">
        <f>51446000000</f>
        <v>51446000000</v>
      </c>
      <c r="D26" s="243"/>
    </row>
    <row r="27" spans="1:4" ht="11.25">
      <c r="A27" s="231" t="s">
        <v>163</v>
      </c>
      <c r="B27" s="232"/>
      <c r="C27" s="244"/>
      <c r="D27" s="245"/>
    </row>
  </sheetData>
  <sheetProtection/>
  <mergeCells count="21">
    <mergeCell ref="C25:D25"/>
    <mergeCell ref="A1:G1"/>
    <mergeCell ref="A8:E8"/>
    <mergeCell ref="A2:E2"/>
    <mergeCell ref="A3:E3"/>
    <mergeCell ref="A4:E4"/>
    <mergeCell ref="D10:D11"/>
    <mergeCell ref="A5:E5"/>
    <mergeCell ref="A7:E7"/>
    <mergeCell ref="D9:E9"/>
    <mergeCell ref="B10:B11"/>
    <mergeCell ref="A27:B27"/>
    <mergeCell ref="F10:G11"/>
    <mergeCell ref="C10:C11"/>
    <mergeCell ref="E10:E11"/>
    <mergeCell ref="A10:A12"/>
    <mergeCell ref="A6:E6"/>
    <mergeCell ref="A21:G21"/>
    <mergeCell ref="C26:D27"/>
    <mergeCell ref="A25:B25"/>
    <mergeCell ref="A26:B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zoomScale="130" zoomScaleNormal="130" zoomScalePageLayoutView="0" workbookViewId="0" topLeftCell="A25">
      <selection activeCell="C37" sqref="C37:D37"/>
    </sheetView>
  </sheetViews>
  <sheetFormatPr defaultColWidth="9.140625" defaultRowHeight="12.75"/>
  <cols>
    <col min="1" max="1" width="21.57421875" style="166" customWidth="1"/>
    <col min="2" max="2" width="12.8515625" style="166" customWidth="1"/>
    <col min="3" max="3" width="13.8515625" style="166" bestFit="1" customWidth="1"/>
    <col min="4" max="4" width="8.57421875" style="166" customWidth="1"/>
    <col min="5" max="5" width="12.421875" style="166" customWidth="1"/>
    <col min="6" max="6" width="8.57421875" style="166" customWidth="1"/>
    <col min="7" max="7" width="10.421875" style="166" customWidth="1"/>
    <col min="8" max="8" width="8.57421875" style="166" customWidth="1"/>
    <col min="9" max="9" width="9.8515625" style="166" customWidth="1"/>
    <col min="10" max="10" width="8.57421875" style="166" customWidth="1"/>
    <col min="11" max="11" width="10.421875" style="166" customWidth="1"/>
    <col min="12" max="12" width="8.57421875" style="166" customWidth="1"/>
    <col min="13" max="13" width="14.00390625" style="166" bestFit="1" customWidth="1"/>
    <col min="14" max="14" width="9.140625" style="166" customWidth="1"/>
    <col min="15" max="15" width="14.421875" style="164" bestFit="1" customWidth="1"/>
    <col min="16" max="16" width="15.8515625" style="166" customWidth="1"/>
    <col min="17" max="17" width="13.421875" style="164" bestFit="1" customWidth="1"/>
    <col min="18" max="16384" width="9.140625" style="166" customWidth="1"/>
  </cols>
  <sheetData>
    <row r="1" spans="1:12" ht="11.25">
      <c r="A1" s="201" t="s">
        <v>141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</row>
    <row r="2" spans="1:12" ht="12.75" customHeight="1">
      <c r="A2" s="201" t="s">
        <v>151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3"/>
    </row>
    <row r="3" spans="1:15" ht="11.25">
      <c r="A3" s="201" t="s">
        <v>175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  <c r="O3" s="165"/>
    </row>
    <row r="4" spans="1:12" ht="11.25">
      <c r="A4" s="201" t="s">
        <v>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3"/>
    </row>
    <row r="5" spans="2:12" ht="11.25">
      <c r="B5" s="55" t="s">
        <v>37</v>
      </c>
      <c r="D5" s="53"/>
      <c r="E5" s="53"/>
      <c r="F5" s="53"/>
      <c r="G5" s="53"/>
      <c r="H5" s="53"/>
      <c r="I5" s="53"/>
      <c r="J5" s="53"/>
      <c r="K5" s="53"/>
      <c r="L5" s="54"/>
    </row>
    <row r="6" spans="1:12" ht="11.25">
      <c r="A6" s="201" t="s">
        <v>172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3"/>
    </row>
    <row r="7" spans="1:12" ht="11.25">
      <c r="A7" s="26" t="s">
        <v>38</v>
      </c>
      <c r="B7" s="26" t="s">
        <v>39</v>
      </c>
      <c r="C7" s="26"/>
      <c r="D7" s="26"/>
      <c r="E7" s="26"/>
      <c r="F7" s="26"/>
      <c r="G7" s="26"/>
      <c r="H7" s="26"/>
      <c r="I7" s="26"/>
      <c r="J7" s="26"/>
      <c r="K7" s="26"/>
      <c r="L7" s="73">
        <v>1</v>
      </c>
    </row>
    <row r="8" spans="1:12" ht="15.75" customHeight="1">
      <c r="A8" s="259" t="s">
        <v>133</v>
      </c>
      <c r="B8" s="253" t="s">
        <v>40</v>
      </c>
      <c r="C8" s="254"/>
      <c r="D8" s="254"/>
      <c r="E8" s="254"/>
      <c r="F8" s="254"/>
      <c r="G8" s="254"/>
      <c r="H8" s="254"/>
      <c r="I8" s="254"/>
      <c r="J8" s="254"/>
      <c r="K8" s="254"/>
      <c r="L8" s="255"/>
    </row>
    <row r="9" spans="1:17" s="167" customFormat="1" ht="15.75" customHeight="1">
      <c r="A9" s="263"/>
      <c r="B9" s="257" t="s">
        <v>150</v>
      </c>
      <c r="C9" s="257" t="s">
        <v>156</v>
      </c>
      <c r="D9" s="259" t="s">
        <v>122</v>
      </c>
      <c r="E9" s="257" t="s">
        <v>154</v>
      </c>
      <c r="F9" s="257" t="s">
        <v>122</v>
      </c>
      <c r="G9" s="257" t="s">
        <v>158</v>
      </c>
      <c r="H9" s="257" t="s">
        <v>122</v>
      </c>
      <c r="I9" s="257" t="s">
        <v>166</v>
      </c>
      <c r="J9" s="257" t="s">
        <v>122</v>
      </c>
      <c r="K9" s="257" t="s">
        <v>171</v>
      </c>
      <c r="L9" s="257" t="s">
        <v>122</v>
      </c>
      <c r="O9" s="168"/>
      <c r="Q9" s="168"/>
    </row>
    <row r="10" spans="1:17" s="167" customFormat="1" ht="15.75" customHeight="1">
      <c r="A10" s="260"/>
      <c r="B10" s="261"/>
      <c r="C10" s="261"/>
      <c r="D10" s="260"/>
      <c r="E10" s="258"/>
      <c r="F10" s="261"/>
      <c r="G10" s="261"/>
      <c r="H10" s="261"/>
      <c r="I10" s="258"/>
      <c r="J10" s="261"/>
      <c r="K10" s="258"/>
      <c r="L10" s="261"/>
      <c r="O10" s="168"/>
      <c r="Q10" s="168"/>
    </row>
    <row r="11" spans="1:13" ht="11.25">
      <c r="A11" s="86" t="s">
        <v>41</v>
      </c>
      <c r="B11" s="75">
        <v>23299000</v>
      </c>
      <c r="C11" s="169">
        <v>26707643.700000003</v>
      </c>
      <c r="D11" s="99">
        <f>SUM(C11-B11)*100/B11</f>
        <v>14.630000000000013</v>
      </c>
      <c r="E11" s="74">
        <f>C11*1.128</f>
        <v>30126222.0936</v>
      </c>
      <c r="F11" s="83">
        <f aca="true" t="shared" si="0" ref="F11:F18">SUM(E11-C11)*100/C11</f>
        <v>12.799999999999992</v>
      </c>
      <c r="G11" s="74">
        <f>E11*1.065</f>
        <v>32084426.529684</v>
      </c>
      <c r="H11" s="77">
        <f aca="true" t="shared" si="1" ref="H11:H18">SUM(G11-E11)*100/E11</f>
        <v>6.499999999999996</v>
      </c>
      <c r="I11" s="74">
        <f>G11*1.065</f>
        <v>34169914.25411346</v>
      </c>
      <c r="J11" s="77">
        <f aca="true" t="shared" si="2" ref="J11:J18">SUM(I11-G11)*100/G11</f>
        <v>6.499999999999995</v>
      </c>
      <c r="K11" s="74">
        <f>I11*1.065</f>
        <v>36390958.68063083</v>
      </c>
      <c r="L11" s="80">
        <f aca="true" t="shared" si="3" ref="L11:L18">SUM(K11-I11)*100/I11</f>
        <v>6.5</v>
      </c>
      <c r="M11" s="170"/>
    </row>
    <row r="12" spans="1:16" ht="11.25">
      <c r="A12" s="86" t="s">
        <v>42</v>
      </c>
      <c r="B12" s="75">
        <v>23057200</v>
      </c>
      <c r="C12" s="169">
        <v>26430468.360000003</v>
      </c>
      <c r="D12" s="100">
        <f aca="true" t="shared" si="4" ref="D12:D18">SUM(C12-B12)*100/B12</f>
        <v>14.630000000000013</v>
      </c>
      <c r="E12" s="75">
        <f aca="true" t="shared" si="5" ref="E12:E18">C12*1.128</f>
        <v>29813568.31008</v>
      </c>
      <c r="F12" s="84">
        <f t="shared" si="0"/>
        <v>12.799999999999983</v>
      </c>
      <c r="G12" s="75">
        <f aca="true" t="shared" si="6" ref="G12:K18">E12*1.065</f>
        <v>31751450.250235196</v>
      </c>
      <c r="H12" s="78">
        <f t="shared" si="1"/>
        <v>6.499999999999989</v>
      </c>
      <c r="I12" s="75">
        <f t="shared" si="6"/>
        <v>33815294.51650048</v>
      </c>
      <c r="J12" s="78">
        <f t="shared" si="2"/>
        <v>6.499999999999989</v>
      </c>
      <c r="K12" s="75">
        <f t="shared" si="6"/>
        <v>36013288.66007301</v>
      </c>
      <c r="L12" s="81">
        <f t="shared" si="3"/>
        <v>6.500000000000001</v>
      </c>
      <c r="M12" s="170"/>
      <c r="P12" s="164"/>
    </row>
    <row r="13" spans="1:16" ht="11.25">
      <c r="A13" s="86" t="s">
        <v>43</v>
      </c>
      <c r="B13" s="75">
        <v>23299000</v>
      </c>
      <c r="C13" s="169">
        <v>26707643.700000003</v>
      </c>
      <c r="D13" s="100">
        <f t="shared" si="4"/>
        <v>14.630000000000013</v>
      </c>
      <c r="E13" s="75">
        <f t="shared" si="5"/>
        <v>30126222.0936</v>
      </c>
      <c r="F13" s="84">
        <f t="shared" si="0"/>
        <v>12.799999999999992</v>
      </c>
      <c r="G13" s="75">
        <f t="shared" si="6"/>
        <v>32084426.529684</v>
      </c>
      <c r="H13" s="78">
        <f t="shared" si="1"/>
        <v>6.499999999999996</v>
      </c>
      <c r="I13" s="75">
        <f t="shared" si="6"/>
        <v>34169914.25411346</v>
      </c>
      <c r="J13" s="78">
        <f t="shared" si="2"/>
        <v>6.499999999999995</v>
      </c>
      <c r="K13" s="75">
        <f t="shared" si="6"/>
        <v>36390958.68063083</v>
      </c>
      <c r="L13" s="81">
        <f t="shared" si="3"/>
        <v>6.5</v>
      </c>
      <c r="M13" s="170"/>
      <c r="P13" s="164"/>
    </row>
    <row r="14" spans="1:13" ht="11.25">
      <c r="A14" s="86" t="s">
        <v>21</v>
      </c>
      <c r="B14" s="75">
        <v>22913500</v>
      </c>
      <c r="C14" s="169">
        <v>26265745.05</v>
      </c>
      <c r="D14" s="100">
        <f t="shared" si="4"/>
        <v>14.630000000000003</v>
      </c>
      <c r="E14" s="75">
        <f t="shared" si="5"/>
        <v>29627760.416399997</v>
      </c>
      <c r="F14" s="84">
        <f t="shared" si="0"/>
        <v>12.799999999999985</v>
      </c>
      <c r="G14" s="75">
        <f t="shared" si="6"/>
        <v>31553564.843465995</v>
      </c>
      <c r="H14" s="78">
        <f t="shared" si="1"/>
        <v>6.499999999999995</v>
      </c>
      <c r="I14" s="75">
        <f t="shared" si="6"/>
        <v>33604546.558291286</v>
      </c>
      <c r="J14" s="78">
        <f t="shared" si="2"/>
        <v>6.500000000000004</v>
      </c>
      <c r="K14" s="75">
        <f t="shared" si="6"/>
        <v>35788842.08458022</v>
      </c>
      <c r="L14" s="81">
        <f t="shared" si="3"/>
        <v>6.500000000000001</v>
      </c>
      <c r="M14" s="170"/>
    </row>
    <row r="15" spans="1:13" ht="11.25">
      <c r="A15" s="86" t="s">
        <v>44</v>
      </c>
      <c r="B15" s="75">
        <f>+B12-B14</f>
        <v>143700</v>
      </c>
      <c r="C15" s="169">
        <v>164723.31000000238</v>
      </c>
      <c r="D15" s="100">
        <f>SUM(C15-B15)*100/B15</f>
        <v>14.63000000000166</v>
      </c>
      <c r="E15" s="75">
        <f t="shared" si="5"/>
        <v>185807.8936800027</v>
      </c>
      <c r="F15" s="84">
        <f t="shared" si="0"/>
        <v>12.799999999999997</v>
      </c>
      <c r="G15" s="75">
        <f>+G12-G14</f>
        <v>197885.40676920116</v>
      </c>
      <c r="H15" s="78">
        <f t="shared" si="1"/>
        <v>6.499999999999085</v>
      </c>
      <c r="I15" s="75">
        <f>+I12-I14</f>
        <v>210747.95820919424</v>
      </c>
      <c r="J15" s="78">
        <f t="shared" si="2"/>
        <v>6.499999999997478</v>
      </c>
      <c r="K15" s="75">
        <f>+K12-K14</f>
        <v>224446.57549279183</v>
      </c>
      <c r="L15" s="81">
        <f t="shared" si="3"/>
        <v>6.499999999999982</v>
      </c>
      <c r="M15" s="170"/>
    </row>
    <row r="16" spans="1:13" ht="11.25">
      <c r="A16" s="86" t="s">
        <v>45</v>
      </c>
      <c r="B16" s="75">
        <v>2307148</v>
      </c>
      <c r="C16" s="169">
        <v>5030218.935915</v>
      </c>
      <c r="D16" s="100">
        <f t="shared" si="4"/>
        <v>118.0275793280275</v>
      </c>
      <c r="E16" s="75">
        <f t="shared" si="5"/>
        <v>5674086.959712119</v>
      </c>
      <c r="F16" s="84">
        <f t="shared" si="0"/>
        <v>12.799999999999981</v>
      </c>
      <c r="G16" s="75">
        <f t="shared" si="6"/>
        <v>6042902.612093407</v>
      </c>
      <c r="H16" s="78">
        <f t="shared" si="1"/>
        <v>6.500000000000003</v>
      </c>
      <c r="I16" s="75">
        <f t="shared" si="6"/>
        <v>6435691.281879478</v>
      </c>
      <c r="J16" s="78">
        <f t="shared" si="2"/>
        <v>6.499999999999999</v>
      </c>
      <c r="K16" s="75">
        <f t="shared" si="6"/>
        <v>6854011.215201644</v>
      </c>
      <c r="L16" s="81">
        <f t="shared" si="3"/>
        <v>6.5</v>
      </c>
      <c r="M16" s="170"/>
    </row>
    <row r="17" spans="1:13" ht="11.25">
      <c r="A17" s="86" t="s">
        <v>46</v>
      </c>
      <c r="B17" s="75">
        <v>11796510</v>
      </c>
      <c r="C17" s="169">
        <v>6253806.620058001</v>
      </c>
      <c r="D17" s="100">
        <f t="shared" si="4"/>
        <v>-46.985959236604714</v>
      </c>
      <c r="E17" s="75">
        <f t="shared" si="5"/>
        <v>7054293.867425424</v>
      </c>
      <c r="F17" s="84">
        <f t="shared" si="0"/>
        <v>12.799999999999983</v>
      </c>
      <c r="G17" s="75">
        <f t="shared" si="6"/>
        <v>7512822.968808076</v>
      </c>
      <c r="H17" s="78">
        <f t="shared" si="1"/>
        <v>6.4999999999999964</v>
      </c>
      <c r="I17" s="75">
        <f t="shared" si="6"/>
        <v>8001156.461780601</v>
      </c>
      <c r="J17" s="78">
        <f t="shared" si="2"/>
        <v>6.499999999999998</v>
      </c>
      <c r="K17" s="75">
        <f t="shared" si="6"/>
        <v>8521231.63179634</v>
      </c>
      <c r="L17" s="81">
        <f t="shared" si="3"/>
        <v>6.49999999999999</v>
      </c>
      <c r="M17" s="170"/>
    </row>
    <row r="18" spans="1:15" ht="11.25">
      <c r="A18" s="87" t="s">
        <v>36</v>
      </c>
      <c r="B18" s="75">
        <v>9563272</v>
      </c>
      <c r="C18" s="169">
        <v>4396325.730894</v>
      </c>
      <c r="D18" s="101">
        <f t="shared" si="4"/>
        <v>-54.029063160663</v>
      </c>
      <c r="E18" s="75">
        <f t="shared" si="5"/>
        <v>4959055.4244484315</v>
      </c>
      <c r="F18" s="85">
        <f t="shared" si="0"/>
        <v>12.799999999999981</v>
      </c>
      <c r="G18" s="76">
        <f t="shared" si="6"/>
        <v>5281394.02703758</v>
      </c>
      <c r="H18" s="79">
        <f t="shared" si="1"/>
        <v>6.500000000000001</v>
      </c>
      <c r="I18" s="76">
        <f t="shared" si="6"/>
        <v>5624684.638795022</v>
      </c>
      <c r="J18" s="79">
        <f t="shared" si="2"/>
        <v>6.499999999999994</v>
      </c>
      <c r="K18" s="76">
        <f t="shared" si="6"/>
        <v>5990289.140316698</v>
      </c>
      <c r="L18" s="82">
        <f t="shared" si="3"/>
        <v>6.49999999999999</v>
      </c>
      <c r="M18" s="171"/>
      <c r="O18" s="172"/>
    </row>
    <row r="19" spans="1:13" ht="15.75" customHeight="1">
      <c r="A19" s="259" t="s">
        <v>133</v>
      </c>
      <c r="B19" s="253" t="s">
        <v>139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5"/>
      <c r="M19" s="164"/>
    </row>
    <row r="20" spans="1:17" s="167" customFormat="1" ht="15.75" customHeight="1">
      <c r="A20" s="263"/>
      <c r="B20" s="257" t="str">
        <f>B9</f>
        <v>Ano de 2015</v>
      </c>
      <c r="C20" s="257" t="str">
        <f>C9</f>
        <v>Ano de 2016</v>
      </c>
      <c r="D20" s="259" t="s">
        <v>122</v>
      </c>
      <c r="E20" s="257" t="str">
        <f>E9</f>
        <v>Ano 2017</v>
      </c>
      <c r="F20" s="257" t="s">
        <v>122</v>
      </c>
      <c r="G20" s="257" t="str">
        <f>G9</f>
        <v>Ano 2018</v>
      </c>
      <c r="H20" s="257" t="s">
        <v>122</v>
      </c>
      <c r="I20" s="257" t="str">
        <f>I9</f>
        <v>Ano 2019</v>
      </c>
      <c r="J20" s="257" t="s">
        <v>122</v>
      </c>
      <c r="K20" s="257" t="str">
        <f>K9</f>
        <v>Ano 2020</v>
      </c>
      <c r="L20" s="257" t="s">
        <v>122</v>
      </c>
      <c r="M20" s="168"/>
      <c r="O20" s="168"/>
      <c r="Q20" s="168"/>
    </row>
    <row r="21" spans="1:17" s="167" customFormat="1" ht="15.75" customHeight="1">
      <c r="A21" s="260"/>
      <c r="B21" s="258"/>
      <c r="C21" s="258"/>
      <c r="D21" s="260"/>
      <c r="E21" s="258"/>
      <c r="F21" s="261"/>
      <c r="G21" s="261"/>
      <c r="H21" s="261"/>
      <c r="I21" s="261"/>
      <c r="J21" s="261"/>
      <c r="K21" s="258"/>
      <c r="L21" s="261"/>
      <c r="M21" s="168"/>
      <c r="O21" s="168"/>
      <c r="Q21" s="168"/>
    </row>
    <row r="22" spans="1:14" ht="11.25">
      <c r="A22" s="102" t="s">
        <v>41</v>
      </c>
      <c r="B22" s="107">
        <f>B11/1.0591</f>
        <v>21998866.962515343</v>
      </c>
      <c r="C22" s="123">
        <f>C11/1.0641</f>
        <v>25098809.980265014</v>
      </c>
      <c r="D22" s="83">
        <f>SUM(C22-B22)*100/B22</f>
        <v>14.091375810544127</v>
      </c>
      <c r="E22" s="123">
        <f aca="true" t="shared" si="7" ref="E22:E29">+E11</f>
        <v>30126222.0936</v>
      </c>
      <c r="F22" s="126">
        <f>SUM(E22-C22)*100/C22</f>
        <v>20.030479999999997</v>
      </c>
      <c r="G22" s="120">
        <f>G11/1.056</f>
        <v>30382979.66826136</v>
      </c>
      <c r="H22" s="104">
        <f>SUM(G22-E22)*100/E22</f>
        <v>0.8522727272727125</v>
      </c>
      <c r="I22" s="120">
        <f>I11/1.121</f>
        <v>30481636.265935287</v>
      </c>
      <c r="J22" s="100">
        <f>SUM(I22-G22)*100/G22</f>
        <v>0.32471008028546017</v>
      </c>
      <c r="K22" s="74">
        <f>K11/1.181</f>
        <v>30813682.20205828</v>
      </c>
      <c r="L22" s="126">
        <f>SUM(K22-I22)*100/I22</f>
        <v>1.089331075359863</v>
      </c>
      <c r="M22" s="171"/>
      <c r="N22" s="173"/>
    </row>
    <row r="23" spans="1:13" ht="11.25">
      <c r="A23" s="102" t="s">
        <v>42</v>
      </c>
      <c r="B23" s="108">
        <f>B12/1.0591</f>
        <v>21770559.909357004</v>
      </c>
      <c r="C23" s="124">
        <f>C12/1.0641</f>
        <v>24838331.322244152</v>
      </c>
      <c r="D23" s="84">
        <f aca="true" t="shared" si="8" ref="D23:D29">SUM(C23-B23)*100/B23</f>
        <v>14.09137581054412</v>
      </c>
      <c r="E23" s="124">
        <f t="shared" si="7"/>
        <v>29813568.31008</v>
      </c>
      <c r="F23" s="126">
        <f aca="true" t="shared" si="9" ref="F23:F29">SUM(E23-C23)*100/C23</f>
        <v>20.030479999999987</v>
      </c>
      <c r="G23" s="120">
        <f>G12/1.056</f>
        <v>30067661.22181363</v>
      </c>
      <c r="H23" s="104">
        <f aca="true" t="shared" si="10" ref="H23:H29">SUM(G23-E23)*100/E23</f>
        <v>0.8522727272727094</v>
      </c>
      <c r="I23" s="120">
        <f>I12/1.121</f>
        <v>30165293.94870694</v>
      </c>
      <c r="J23" s="100">
        <f aca="true" t="shared" si="11" ref="J23:L29">SUM(I23-G23)*100/G23</f>
        <v>0.3247100802854545</v>
      </c>
      <c r="K23" s="75">
        <f aca="true" t="shared" si="12" ref="K23:K29">K12/1.181</f>
        <v>30493893.869663853</v>
      </c>
      <c r="L23" s="126">
        <f t="shared" si="11"/>
        <v>1.0893310753598644</v>
      </c>
      <c r="M23" s="171"/>
    </row>
    <row r="24" spans="1:13" ht="11.25">
      <c r="A24" s="102" t="s">
        <v>43</v>
      </c>
      <c r="B24" s="108">
        <f>B13/1.0591</f>
        <v>21998866.962515343</v>
      </c>
      <c r="C24" s="124">
        <f>C13/1.0641</f>
        <v>25098809.980265014</v>
      </c>
      <c r="D24" s="84">
        <f t="shared" si="8"/>
        <v>14.091375810544127</v>
      </c>
      <c r="E24" s="124">
        <f t="shared" si="7"/>
        <v>30126222.0936</v>
      </c>
      <c r="F24" s="126">
        <f t="shared" si="9"/>
        <v>20.030479999999997</v>
      </c>
      <c r="G24" s="120">
        <f>G13/1.056</f>
        <v>30382979.66826136</v>
      </c>
      <c r="H24" s="104">
        <f t="shared" si="10"/>
        <v>0.8522727272727125</v>
      </c>
      <c r="I24" s="120">
        <f>I13/1.121</f>
        <v>30481636.265935287</v>
      </c>
      <c r="J24" s="100">
        <f t="shared" si="11"/>
        <v>0.32471008028546017</v>
      </c>
      <c r="K24" s="75">
        <f t="shared" si="12"/>
        <v>30813682.20205828</v>
      </c>
      <c r="L24" s="126">
        <f t="shared" si="11"/>
        <v>1.089331075359863</v>
      </c>
      <c r="M24" s="171"/>
    </row>
    <row r="25" spans="1:13" ht="11.25">
      <c r="A25" s="102" t="s">
        <v>21</v>
      </c>
      <c r="B25" s="108">
        <f>B14/1.0591</f>
        <v>21634878.670569353</v>
      </c>
      <c r="C25" s="124">
        <f>C14/1.0641</f>
        <v>24683530.73019453</v>
      </c>
      <c r="D25" s="84">
        <f t="shared" si="8"/>
        <v>14.091375810544118</v>
      </c>
      <c r="E25" s="124">
        <f t="shared" si="7"/>
        <v>29627760.416399997</v>
      </c>
      <c r="F25" s="126">
        <f t="shared" si="9"/>
        <v>20.030479999999983</v>
      </c>
      <c r="G25" s="120">
        <f>G14/1.056</f>
        <v>29880269.738130677</v>
      </c>
      <c r="H25" s="104">
        <f t="shared" si="10"/>
        <v>0.8522727272727239</v>
      </c>
      <c r="I25" s="120">
        <f>I14/1.121</f>
        <v>29977293.985986874</v>
      </c>
      <c r="J25" s="100">
        <f t="shared" si="11"/>
        <v>0.3247100802854596</v>
      </c>
      <c r="K25" s="75">
        <f t="shared" si="12"/>
        <v>30303845.964928214</v>
      </c>
      <c r="L25" s="126">
        <f t="shared" si="11"/>
        <v>1.0893310753598686</v>
      </c>
      <c r="M25" s="171"/>
    </row>
    <row r="26" spans="1:13" ht="11.25">
      <c r="A26" s="102" t="s">
        <v>44</v>
      </c>
      <c r="B26" s="137">
        <f>+B23-B25</f>
        <v>135681.23878765106</v>
      </c>
      <c r="C26" s="75">
        <f>+C23-C25</f>
        <v>154800.59204962105</v>
      </c>
      <c r="D26" s="84">
        <f t="shared" si="8"/>
        <v>14.091375810544353</v>
      </c>
      <c r="E26" s="124">
        <f t="shared" si="7"/>
        <v>185807.8936800027</v>
      </c>
      <c r="F26" s="126">
        <f t="shared" si="9"/>
        <v>20.030480000000455</v>
      </c>
      <c r="G26" s="137">
        <f>+G23-G25</f>
        <v>187391.48368295282</v>
      </c>
      <c r="H26" s="104">
        <f t="shared" si="10"/>
        <v>0.8522727272703415</v>
      </c>
      <c r="I26" s="137">
        <f>+I23-I25</f>
        <v>187999.9627200663</v>
      </c>
      <c r="J26" s="100">
        <f t="shared" si="11"/>
        <v>0.32471008028463655</v>
      </c>
      <c r="K26" s="75">
        <f t="shared" si="12"/>
        <v>190047.90473564083</v>
      </c>
      <c r="L26" s="126">
        <f t="shared" si="11"/>
        <v>1.0893310753597978</v>
      </c>
      <c r="M26" s="171"/>
    </row>
    <row r="27" spans="1:13" ht="11.25">
      <c r="A27" s="102" t="s">
        <v>45</v>
      </c>
      <c r="B27" s="108">
        <f>B16/1.0591</f>
        <v>2178404.305542442</v>
      </c>
      <c r="C27" s="124">
        <f>C16/1.0641</f>
        <v>4727205.089667324</v>
      </c>
      <c r="D27" s="84">
        <f t="shared" si="8"/>
        <v>117.00310992041526</v>
      </c>
      <c r="E27" s="124">
        <f t="shared" si="7"/>
        <v>5674086.959712119</v>
      </c>
      <c r="F27" s="126">
        <f t="shared" si="9"/>
        <v>20.030479999999987</v>
      </c>
      <c r="G27" s="120">
        <f>G16/1.056</f>
        <v>5722445.655391484</v>
      </c>
      <c r="H27" s="104">
        <f t="shared" si="10"/>
        <v>0.8522727272727286</v>
      </c>
      <c r="I27" s="120">
        <f>I16/1.121</f>
        <v>5741027.013273397</v>
      </c>
      <c r="J27" s="100">
        <f t="shared" si="11"/>
        <v>0.3247100802854668</v>
      </c>
      <c r="K27" s="75">
        <f t="shared" si="12"/>
        <v>5803565.804573788</v>
      </c>
      <c r="L27" s="126">
        <f t="shared" si="11"/>
        <v>1.0893310753598546</v>
      </c>
      <c r="M27" s="171"/>
    </row>
    <row r="28" spans="1:13" ht="11.25">
      <c r="A28" s="102" t="s">
        <v>46</v>
      </c>
      <c r="B28" s="108">
        <f>B17/1.0591</f>
        <v>11138240.015107168</v>
      </c>
      <c r="C28" s="124">
        <f>C17/1.0641</f>
        <v>5877085.44315196</v>
      </c>
      <c r="D28" s="84">
        <f t="shared" si="8"/>
        <v>-47.23506195610193</v>
      </c>
      <c r="E28" s="124">
        <f t="shared" si="7"/>
        <v>7054293.867425424</v>
      </c>
      <c r="F28" s="126">
        <f t="shared" si="9"/>
        <v>20.030479999999987</v>
      </c>
      <c r="G28" s="120">
        <f>G17/1.056</f>
        <v>7114415.6901591625</v>
      </c>
      <c r="H28" s="104">
        <f t="shared" si="10"/>
        <v>0.8522727272727139</v>
      </c>
      <c r="I28" s="120">
        <f>I17/1.121</f>
        <v>7137516.915058521</v>
      </c>
      <c r="J28" s="100">
        <f t="shared" si="11"/>
        <v>0.32471008028547316</v>
      </c>
      <c r="K28" s="75">
        <f t="shared" si="12"/>
        <v>7215268.104823318</v>
      </c>
      <c r="L28" s="126">
        <f t="shared" si="11"/>
        <v>1.089331075359843</v>
      </c>
      <c r="M28" s="171"/>
    </row>
    <row r="29" spans="1:13" ht="11.25">
      <c r="A29" s="103" t="s">
        <v>36</v>
      </c>
      <c r="B29" s="109">
        <f>B18/1.0591</f>
        <v>9029621.376640545</v>
      </c>
      <c r="C29" s="125">
        <f>C18/1.0641</f>
        <v>4131496.7868564986</v>
      </c>
      <c r="D29" s="85">
        <f t="shared" si="8"/>
        <v>-54.245071697639496</v>
      </c>
      <c r="E29" s="125">
        <f t="shared" si="7"/>
        <v>4959055.4244484315</v>
      </c>
      <c r="F29" s="127">
        <f t="shared" si="9"/>
        <v>20.030479999999983</v>
      </c>
      <c r="G29" s="120">
        <f>G18/1.056</f>
        <v>5001320.101361344</v>
      </c>
      <c r="H29" s="105">
        <f t="shared" si="10"/>
        <v>0.8522727272727152</v>
      </c>
      <c r="I29" s="120">
        <f>I18/1.121</f>
        <v>5017559.891877808</v>
      </c>
      <c r="J29" s="101">
        <f t="shared" si="11"/>
        <v>0.32471008028547543</v>
      </c>
      <c r="K29" s="76">
        <f t="shared" si="12"/>
        <v>5072217.731004824</v>
      </c>
      <c r="L29" s="127">
        <f t="shared" si="11"/>
        <v>1.0893310753598342</v>
      </c>
      <c r="M29" s="170"/>
    </row>
    <row r="30" spans="1:12" ht="11.25">
      <c r="A30" s="230" t="s">
        <v>137</v>
      </c>
      <c r="B30" s="256"/>
      <c r="C30" s="256"/>
      <c r="D30" s="256"/>
      <c r="E30" s="256"/>
      <c r="F30" s="256"/>
      <c r="G30" s="230"/>
      <c r="H30" s="256"/>
      <c r="I30" s="230"/>
      <c r="J30" s="256"/>
      <c r="K30" s="256"/>
      <c r="L30" s="230"/>
    </row>
    <row r="31" spans="1:17" ht="11.25">
      <c r="A31" s="166" t="s">
        <v>174</v>
      </c>
      <c r="Q31" s="166"/>
    </row>
    <row r="32" spans="1:17" ht="11.25">
      <c r="A32" s="174" t="s">
        <v>176</v>
      </c>
      <c r="Q32" s="166"/>
    </row>
    <row r="33" spans="15:17" ht="11.25">
      <c r="O33" s="166"/>
      <c r="Q33" s="166"/>
    </row>
    <row r="34" spans="1:17" ht="12.75" customHeight="1">
      <c r="A34" s="166" t="s">
        <v>152</v>
      </c>
      <c r="N34" s="164"/>
      <c r="P34" s="164"/>
      <c r="Q34" s="166"/>
    </row>
    <row r="35" spans="1:17" ht="12.75" customHeight="1">
      <c r="A35" s="253" t="s">
        <v>136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5"/>
      <c r="M35" s="147"/>
      <c r="N35" s="175"/>
      <c r="O35" s="166"/>
      <c r="Q35" s="166"/>
    </row>
    <row r="36" spans="1:12" ht="11.25">
      <c r="A36" s="152" t="s">
        <v>148</v>
      </c>
      <c r="B36" s="152" t="s">
        <v>150</v>
      </c>
      <c r="C36" s="219" t="s">
        <v>153</v>
      </c>
      <c r="D36" s="220"/>
      <c r="E36" s="219" t="s">
        <v>154</v>
      </c>
      <c r="F36" s="220"/>
      <c r="G36" s="219" t="s">
        <v>158</v>
      </c>
      <c r="H36" s="220"/>
      <c r="I36" s="219" t="s">
        <v>166</v>
      </c>
      <c r="J36" s="220"/>
      <c r="K36" s="219" t="s">
        <v>171</v>
      </c>
      <c r="L36" s="220"/>
    </row>
    <row r="37" spans="1:12" ht="11.25">
      <c r="A37" s="152">
        <v>6.4</v>
      </c>
      <c r="B37" s="152">
        <v>10.67</v>
      </c>
      <c r="C37" s="219">
        <v>7.61</v>
      </c>
      <c r="D37" s="220"/>
      <c r="E37" s="219">
        <v>5.95</v>
      </c>
      <c r="F37" s="220"/>
      <c r="G37" s="219" t="s">
        <v>159</v>
      </c>
      <c r="H37" s="220"/>
      <c r="I37" s="219" t="s">
        <v>159</v>
      </c>
      <c r="J37" s="220"/>
      <c r="K37" s="219" t="s">
        <v>159</v>
      </c>
      <c r="L37" s="220"/>
    </row>
    <row r="38" spans="1:12" ht="11.25">
      <c r="A38" s="265" t="s">
        <v>160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</row>
    <row r="44" ht="11.25">
      <c r="I44" s="164"/>
    </row>
    <row r="45" ht="11.25">
      <c r="I45" s="164"/>
    </row>
    <row r="46" spans="2:9" ht="11.25">
      <c r="B46" s="166">
        <v>2014</v>
      </c>
      <c r="C46" s="262">
        <v>20803355.98</v>
      </c>
      <c r="D46" s="262"/>
      <c r="E46" s="264">
        <f>+C46-C47</f>
        <v>1545620.120000001</v>
      </c>
      <c r="F46" s="264"/>
      <c r="G46" s="166">
        <f>E46*100/C47</f>
        <v>8.025970089300007</v>
      </c>
      <c r="I46" s="164"/>
    </row>
    <row r="47" spans="2:9" ht="11.25">
      <c r="B47" s="166">
        <v>2013</v>
      </c>
      <c r="C47" s="262">
        <v>19257735.86</v>
      </c>
      <c r="D47" s="262"/>
      <c r="E47" s="262">
        <f>C47-C48</f>
        <v>1396052.8099999987</v>
      </c>
      <c r="F47" s="262"/>
      <c r="G47" s="164">
        <f>E47*100/C48</f>
        <v>7.815908535002242</v>
      </c>
      <c r="H47" s="164"/>
      <c r="I47" s="164">
        <f>15.84/2</f>
        <v>7.92</v>
      </c>
    </row>
    <row r="48" spans="2:9" ht="11.25">
      <c r="B48" s="166">
        <v>2012</v>
      </c>
      <c r="C48" s="262">
        <v>17861683.05</v>
      </c>
      <c r="D48" s="262"/>
      <c r="E48" s="262">
        <f>C48-C49</f>
        <v>1807791.3200000003</v>
      </c>
      <c r="F48" s="262"/>
      <c r="G48" s="164">
        <f>E48*100/C49</f>
        <v>11.260766862042368</v>
      </c>
      <c r="H48" s="164"/>
      <c r="I48" s="164"/>
    </row>
    <row r="49" spans="2:9" ht="11.25">
      <c r="B49" s="166">
        <v>2011</v>
      </c>
      <c r="C49" s="262">
        <v>16053891.73</v>
      </c>
      <c r="D49" s="262"/>
      <c r="E49" s="176"/>
      <c r="F49" s="176"/>
      <c r="G49" s="166">
        <f>SUM(G46:G48)</f>
        <v>27.102645486344617</v>
      </c>
      <c r="H49" s="164"/>
      <c r="I49" s="164"/>
    </row>
    <row r="50" spans="3:9" ht="11.25">
      <c r="C50" s="176"/>
      <c r="D50" s="176"/>
      <c r="F50" s="164"/>
      <c r="G50" s="164"/>
      <c r="H50" s="164"/>
      <c r="I50" s="164"/>
    </row>
    <row r="51" spans="3:9" ht="11.25">
      <c r="C51" s="176"/>
      <c r="D51" s="176"/>
      <c r="F51" s="164"/>
      <c r="G51" s="164">
        <f>G49/3</f>
        <v>9.034215162114872</v>
      </c>
      <c r="H51" s="164"/>
      <c r="I51" s="164"/>
    </row>
    <row r="52" spans="5:16" ht="11.25">
      <c r="E52" s="164"/>
      <c r="F52" s="164"/>
      <c r="G52" s="164">
        <v>5.6</v>
      </c>
      <c r="H52" s="164"/>
      <c r="I52" s="164"/>
      <c r="M52" s="177"/>
      <c r="P52" s="164"/>
    </row>
    <row r="53" spans="5:16" ht="11.25">
      <c r="E53" s="164"/>
      <c r="F53" s="164"/>
      <c r="G53" s="164">
        <f>SUM(G51:G52)</f>
        <v>14.634215162114872</v>
      </c>
      <c r="H53" s="164"/>
      <c r="I53" s="164"/>
      <c r="P53" s="164"/>
    </row>
    <row r="54" spans="5:16" ht="11.25">
      <c r="E54" s="164"/>
      <c r="F54" s="164"/>
      <c r="G54" s="164"/>
      <c r="H54" s="164"/>
      <c r="I54" s="164"/>
      <c r="P54" s="164"/>
    </row>
    <row r="55" spans="5:16" ht="11.25">
      <c r="E55" s="164"/>
      <c r="F55" s="164"/>
      <c r="G55" s="164"/>
      <c r="H55" s="164"/>
      <c r="I55" s="164"/>
      <c r="P55" s="164"/>
    </row>
    <row r="56" spans="2:9" ht="11.25">
      <c r="B56" s="166" t="s">
        <v>173</v>
      </c>
      <c r="C56" s="166">
        <v>2015</v>
      </c>
      <c r="D56" s="173"/>
      <c r="E56" s="164">
        <v>21251670.67</v>
      </c>
      <c r="F56" s="164"/>
      <c r="G56" s="164"/>
      <c r="H56" s="164"/>
      <c r="I56" s="164"/>
    </row>
    <row r="57" spans="4:9" ht="11.25">
      <c r="D57" s="173"/>
      <c r="E57" s="164"/>
      <c r="F57" s="262">
        <f>E56-E58</f>
        <v>2559262.7600000016</v>
      </c>
      <c r="G57" s="262"/>
      <c r="H57" s="178">
        <f>((F57*100)/E58)/100</f>
        <v>0.13691455762801197</v>
      </c>
      <c r="I57" s="164"/>
    </row>
    <row r="58" spans="3:5" ht="11.25">
      <c r="C58" s="166">
        <v>2014</v>
      </c>
      <c r="E58" s="164">
        <v>18692407.91</v>
      </c>
    </row>
    <row r="59" spans="5:8" ht="11.25">
      <c r="E59" s="164"/>
      <c r="F59" s="262"/>
      <c r="G59" s="262"/>
      <c r="H59" s="178"/>
    </row>
    <row r="60" spans="3:5" ht="11.25">
      <c r="C60" s="166">
        <v>2013</v>
      </c>
      <c r="E60" s="164">
        <v>18259573.5</v>
      </c>
    </row>
    <row r="61" spans="5:8" ht="11.25">
      <c r="E61" s="179"/>
      <c r="F61" s="266"/>
      <c r="G61" s="267"/>
      <c r="H61" s="180"/>
    </row>
    <row r="62" ht="11.25">
      <c r="F62" s="173"/>
    </row>
    <row r="63" ht="11.25">
      <c r="H63" s="180">
        <f>H57/2</f>
        <v>0.06845727881400598</v>
      </c>
    </row>
    <row r="64" ht="11.25">
      <c r="H64" s="180">
        <f>E37/100</f>
        <v>0.059500000000000004</v>
      </c>
    </row>
    <row r="65" spans="6:8" ht="11.25">
      <c r="F65" s="164"/>
      <c r="H65" s="181">
        <f>H63+H64</f>
        <v>0.12795727881400598</v>
      </c>
    </row>
    <row r="66" ht="11.25">
      <c r="F66" s="164"/>
    </row>
    <row r="67" ht="11.25">
      <c r="F67" s="164"/>
    </row>
    <row r="68" ht="11.25">
      <c r="F68" s="164"/>
    </row>
    <row r="71" ht="11.25">
      <c r="F71" s="173"/>
    </row>
  </sheetData>
  <sheetProtection/>
  <mergeCells count="54">
    <mergeCell ref="F57:G57"/>
    <mergeCell ref="F59:G59"/>
    <mergeCell ref="F61:G61"/>
    <mergeCell ref="C48:D48"/>
    <mergeCell ref="C49:D49"/>
    <mergeCell ref="E47:F47"/>
    <mergeCell ref="E48:F48"/>
    <mergeCell ref="C47:D47"/>
    <mergeCell ref="E46:F46"/>
    <mergeCell ref="I37:J37"/>
    <mergeCell ref="K37:L37"/>
    <mergeCell ref="A38:L38"/>
    <mergeCell ref="J20:J21"/>
    <mergeCell ref="K20:K21"/>
    <mergeCell ref="L20:L21"/>
    <mergeCell ref="E20:E21"/>
    <mergeCell ref="F20:F21"/>
    <mergeCell ref="H20:H21"/>
    <mergeCell ref="G36:H36"/>
    <mergeCell ref="A1:L1"/>
    <mergeCell ref="A2:L2"/>
    <mergeCell ref="A3:L3"/>
    <mergeCell ref="A4:L4"/>
    <mergeCell ref="J9:J10"/>
    <mergeCell ref="K9:K10"/>
    <mergeCell ref="G9:G10"/>
    <mergeCell ref="B9:B10"/>
    <mergeCell ref="D9:D10"/>
    <mergeCell ref="A6:L6"/>
    <mergeCell ref="B19:L19"/>
    <mergeCell ref="E9:E10"/>
    <mergeCell ref="F9:F10"/>
    <mergeCell ref="A8:A10"/>
    <mergeCell ref="A19:A21"/>
    <mergeCell ref="C46:D46"/>
    <mergeCell ref="H9:H10"/>
    <mergeCell ref="I9:I10"/>
    <mergeCell ref="B8:L8"/>
    <mergeCell ref="C9:C10"/>
    <mergeCell ref="C37:D37"/>
    <mergeCell ref="E37:F37"/>
    <mergeCell ref="G37:H37"/>
    <mergeCell ref="L9:L10"/>
    <mergeCell ref="C36:D36"/>
    <mergeCell ref="I36:J36"/>
    <mergeCell ref="A35:L35"/>
    <mergeCell ref="A30:L30"/>
    <mergeCell ref="C20:C21"/>
    <mergeCell ref="D20:D21"/>
    <mergeCell ref="I20:I21"/>
    <mergeCell ref="B20:B21"/>
    <mergeCell ref="K36:L36"/>
    <mergeCell ref="G20:G21"/>
    <mergeCell ref="E36:F3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J23"/>
  <sheetViews>
    <sheetView showGridLines="0" zoomScalePageLayoutView="0" workbookViewId="0" topLeftCell="A1">
      <selection activeCell="G38" sqref="G38"/>
    </sheetView>
  </sheetViews>
  <sheetFormatPr defaultColWidth="9.140625" defaultRowHeight="12.75"/>
  <cols>
    <col min="1" max="1" width="22.00390625" style="0" customWidth="1"/>
    <col min="2" max="2" width="13.421875" style="0" customWidth="1"/>
    <col min="3" max="3" width="11.421875" style="0" customWidth="1"/>
    <col min="4" max="4" width="11.57421875" style="0" bestFit="1" customWidth="1"/>
    <col min="5" max="5" width="10.00390625" style="0" customWidth="1"/>
    <col min="6" max="6" width="11.8515625" style="0" customWidth="1"/>
    <col min="8" max="8" width="9.140625" style="60" customWidth="1"/>
    <col min="9" max="9" width="12.8515625" style="66" bestFit="1" customWidth="1"/>
  </cols>
  <sheetData>
    <row r="1" spans="1:7" ht="12.75">
      <c r="A1" s="201" t="s">
        <v>142</v>
      </c>
      <c r="B1" s="202"/>
      <c r="C1" s="202"/>
      <c r="D1" s="202"/>
      <c r="E1" s="202"/>
      <c r="F1" s="202"/>
      <c r="G1" s="203"/>
    </row>
    <row r="2" spans="1:7" ht="15.75">
      <c r="A2" s="268"/>
      <c r="B2" s="269"/>
      <c r="C2" s="269"/>
      <c r="D2" s="269"/>
      <c r="E2" s="269"/>
      <c r="F2" s="269"/>
      <c r="G2" s="270"/>
    </row>
    <row r="3" spans="1:7" ht="15.75">
      <c r="A3" s="201" t="s">
        <v>151</v>
      </c>
      <c r="B3" s="269"/>
      <c r="C3" s="269"/>
      <c r="D3" s="269"/>
      <c r="E3" s="269"/>
      <c r="F3" s="269"/>
      <c r="G3" s="270"/>
    </row>
    <row r="4" spans="1:7" ht="12.75">
      <c r="A4" s="201" t="s">
        <v>175</v>
      </c>
      <c r="B4" s="202"/>
      <c r="C4" s="202"/>
      <c r="D4" s="202"/>
      <c r="E4" s="202"/>
      <c r="F4" s="202"/>
      <c r="G4" s="203"/>
    </row>
    <row r="5" spans="1:7" ht="12.75">
      <c r="A5" s="201" t="s">
        <v>7</v>
      </c>
      <c r="B5" s="202"/>
      <c r="C5" s="202"/>
      <c r="D5" s="202"/>
      <c r="E5" s="202"/>
      <c r="F5" s="202"/>
      <c r="G5" s="203"/>
    </row>
    <row r="6" spans="1:7" ht="12.75">
      <c r="A6" s="204" t="s">
        <v>47</v>
      </c>
      <c r="B6" s="205"/>
      <c r="C6" s="205"/>
      <c r="D6" s="205"/>
      <c r="E6" s="205"/>
      <c r="F6" s="205"/>
      <c r="G6" s="206"/>
    </row>
    <row r="7" spans="1:7" ht="12.75">
      <c r="A7" s="201" t="s">
        <v>172</v>
      </c>
      <c r="B7" s="202"/>
      <c r="C7" s="202"/>
      <c r="D7" s="202"/>
      <c r="E7" s="202"/>
      <c r="F7" s="202"/>
      <c r="G7" s="203"/>
    </row>
    <row r="8" spans="1:7" ht="12.75">
      <c r="A8" s="201"/>
      <c r="B8" s="202"/>
      <c r="C8" s="202"/>
      <c r="D8" s="202"/>
      <c r="E8" s="202"/>
      <c r="F8" s="202"/>
      <c r="G8" s="203"/>
    </row>
    <row r="9" spans="1:7" ht="15.75">
      <c r="A9" s="5" t="s">
        <v>48</v>
      </c>
      <c r="B9" s="6"/>
      <c r="C9" s="6"/>
      <c r="D9" s="6"/>
      <c r="E9" s="6"/>
      <c r="F9" s="6"/>
      <c r="G9" s="113">
        <v>1</v>
      </c>
    </row>
    <row r="10" spans="1:10" s="8" customFormat="1" ht="25.5" customHeight="1">
      <c r="A10" s="13" t="s">
        <v>49</v>
      </c>
      <c r="B10" s="136" t="s">
        <v>181</v>
      </c>
      <c r="C10" s="91" t="s">
        <v>122</v>
      </c>
      <c r="D10" s="136" t="s">
        <v>168</v>
      </c>
      <c r="E10" s="91" t="s">
        <v>122</v>
      </c>
      <c r="F10" s="91" t="s">
        <v>164</v>
      </c>
      <c r="G10" s="3" t="s">
        <v>122</v>
      </c>
      <c r="H10" s="88"/>
      <c r="I10" s="89"/>
      <c r="J10" s="48"/>
    </row>
    <row r="11" spans="1:10" ht="12.75">
      <c r="A11" s="141" t="s">
        <v>50</v>
      </c>
      <c r="B11" s="110">
        <v>8934560.33</v>
      </c>
      <c r="C11" s="111">
        <f>B11/$B$14*100</f>
        <v>127.86270352597488</v>
      </c>
      <c r="D11" s="110">
        <v>7473852.77</v>
      </c>
      <c r="E11" s="110">
        <f>D11/$D$14*100</f>
        <v>241.78354293032243</v>
      </c>
      <c r="F11" s="111">
        <v>6214189.49</v>
      </c>
      <c r="G11" s="143">
        <f>F11/$F$14*100</f>
        <v>-168.0112284855428</v>
      </c>
      <c r="H11" s="65"/>
      <c r="I11" s="90"/>
      <c r="J11" s="60"/>
    </row>
    <row r="12" spans="1:10" ht="12.75">
      <c r="A12" s="141" t="s">
        <v>51</v>
      </c>
      <c r="B12" s="111">
        <v>2616977.32</v>
      </c>
      <c r="C12" s="111">
        <f>B12/$B$14*100</f>
        <v>37.4516241250072</v>
      </c>
      <c r="D12" s="111">
        <v>1855853.9</v>
      </c>
      <c r="E12" s="111">
        <f>D12/$D$14*100</f>
        <v>60.03796768705364</v>
      </c>
      <c r="F12" s="111">
        <v>2088438.59</v>
      </c>
      <c r="G12" s="143">
        <f>F12/$F$14*100</f>
        <v>-56.46450493457914</v>
      </c>
      <c r="H12" s="65"/>
      <c r="I12" s="90"/>
      <c r="J12" s="60"/>
    </row>
    <row r="13" spans="1:10" ht="12.75">
      <c r="A13" s="142" t="s">
        <v>52</v>
      </c>
      <c r="B13" s="112">
        <v>-4563917.27</v>
      </c>
      <c r="C13" s="112">
        <f>B13/$B$14*100</f>
        <v>-65.31432765098208</v>
      </c>
      <c r="D13" s="112">
        <v>-6238572.89</v>
      </c>
      <c r="E13" s="112">
        <f>D13/$D$14*100</f>
        <v>-201.8215106173761</v>
      </c>
      <c r="F13" s="112">
        <v>-12001303.19</v>
      </c>
      <c r="G13" s="144">
        <f>F13/$F$14*100</f>
        <v>324.47573342012197</v>
      </c>
      <c r="H13" s="65"/>
      <c r="I13" s="90"/>
      <c r="J13" s="60"/>
    </row>
    <row r="14" spans="1:7" ht="12.75">
      <c r="A14" s="27" t="s">
        <v>132</v>
      </c>
      <c r="B14" s="95">
        <f aca="true" t="shared" si="0" ref="B14:G14">SUM(B11:B13)</f>
        <v>6987620.380000001</v>
      </c>
      <c r="C14" s="112">
        <f>SUM(C11:C13)</f>
        <v>100</v>
      </c>
      <c r="D14" s="112">
        <f>SUM(D11:D13)</f>
        <v>3091133.7800000003</v>
      </c>
      <c r="E14" s="95">
        <f t="shared" si="0"/>
        <v>99.99999999999997</v>
      </c>
      <c r="F14" s="112">
        <f>SUM(F11:F13)</f>
        <v>-3698675.1099999994</v>
      </c>
      <c r="G14" s="96">
        <f t="shared" si="0"/>
        <v>100.00000000000003</v>
      </c>
    </row>
    <row r="15" spans="1:7" ht="15.75">
      <c r="A15" s="272"/>
      <c r="B15" s="272"/>
      <c r="C15" s="272"/>
      <c r="D15" s="272"/>
      <c r="E15" s="272"/>
      <c r="F15" s="272"/>
      <c r="G15" s="272"/>
    </row>
    <row r="16" spans="1:7" ht="15.75" customHeight="1">
      <c r="A16" s="273" t="s">
        <v>53</v>
      </c>
      <c r="B16" s="273"/>
      <c r="C16" s="273"/>
      <c r="D16" s="273"/>
      <c r="E16" s="273"/>
      <c r="F16" s="273"/>
      <c r="G16" s="273"/>
    </row>
    <row r="17" spans="1:9" s="8" customFormat="1" ht="25.5" customHeight="1">
      <c r="A17" s="13" t="s">
        <v>49</v>
      </c>
      <c r="B17" s="148" t="s">
        <v>181</v>
      </c>
      <c r="C17" s="91" t="s">
        <v>122</v>
      </c>
      <c r="D17" s="148" t="s">
        <v>168</v>
      </c>
      <c r="E17" s="91" t="s">
        <v>122</v>
      </c>
      <c r="F17" s="91" t="s">
        <v>164</v>
      </c>
      <c r="G17" s="3" t="s">
        <v>122</v>
      </c>
      <c r="H17" s="48"/>
      <c r="I17" s="67"/>
    </row>
    <row r="18" spans="1:7" ht="15.75">
      <c r="A18" s="1" t="s">
        <v>50</v>
      </c>
      <c r="B18" s="115" t="s">
        <v>0</v>
      </c>
      <c r="C18" s="16"/>
      <c r="D18" s="61" t="s">
        <v>0</v>
      </c>
      <c r="E18" s="61"/>
      <c r="F18" s="114" t="s">
        <v>0</v>
      </c>
      <c r="G18" s="17"/>
    </row>
    <row r="19" spans="1:7" ht="15.75">
      <c r="A19" s="1" t="s">
        <v>51</v>
      </c>
      <c r="B19" s="16"/>
      <c r="C19" s="16"/>
      <c r="D19" s="16"/>
      <c r="E19" s="16"/>
      <c r="F19" s="16"/>
      <c r="G19" s="17"/>
    </row>
    <row r="20" spans="1:7" ht="15.75">
      <c r="A20" s="18" t="s">
        <v>52</v>
      </c>
      <c r="B20" s="19"/>
      <c r="C20" s="19"/>
      <c r="D20" s="19"/>
      <c r="E20" s="19"/>
      <c r="F20" s="19"/>
      <c r="G20" s="20"/>
    </row>
    <row r="21" spans="1:7" ht="15.75">
      <c r="A21" s="27" t="s">
        <v>132</v>
      </c>
      <c r="B21" s="19"/>
      <c r="C21" s="19"/>
      <c r="D21" s="19"/>
      <c r="E21" s="19"/>
      <c r="F21" s="19"/>
      <c r="G21" s="20"/>
    </row>
    <row r="22" spans="1:7" ht="12.75">
      <c r="A22" s="230" t="s">
        <v>165</v>
      </c>
      <c r="B22" s="230"/>
      <c r="C22" s="230"/>
      <c r="D22" s="230"/>
      <c r="E22" s="230"/>
      <c r="F22" s="230"/>
      <c r="G22" s="230"/>
    </row>
    <row r="23" spans="1:7" ht="12" customHeight="1">
      <c r="A23" s="271"/>
      <c r="B23" s="271"/>
      <c r="C23" s="271"/>
      <c r="D23" s="271"/>
      <c r="E23" s="271"/>
      <c r="F23" s="271"/>
      <c r="G23" s="271"/>
    </row>
  </sheetData>
  <sheetProtection/>
  <mergeCells count="12">
    <mergeCell ref="A8:G8"/>
    <mergeCell ref="A23:G23"/>
    <mergeCell ref="A22:G22"/>
    <mergeCell ref="A15:G15"/>
    <mergeCell ref="A16:G16"/>
    <mergeCell ref="A5:G5"/>
    <mergeCell ref="A6:G6"/>
    <mergeCell ref="A7:G7"/>
    <mergeCell ref="A1:G1"/>
    <mergeCell ref="A2:G2"/>
    <mergeCell ref="A3:G3"/>
    <mergeCell ref="A4:G4"/>
  </mergeCells>
  <printOptions horizontalCentered="1"/>
  <pageMargins left="0.7874015748031497" right="0.7874015748031497" top="1.53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zoomScalePageLayoutView="0" workbookViewId="0" topLeftCell="A1">
      <selection activeCell="B10" sqref="B10"/>
    </sheetView>
  </sheetViews>
  <sheetFormatPr defaultColWidth="9.140625" defaultRowHeight="12.75"/>
  <cols>
    <col min="1" max="1" width="43.57421875" style="0" customWidth="1"/>
    <col min="2" max="4" width="14.57421875" style="0" customWidth="1"/>
    <col min="5" max="5" width="9.140625" style="60" customWidth="1"/>
  </cols>
  <sheetData>
    <row r="1" spans="1:4" ht="12.75">
      <c r="A1" s="201" t="s">
        <v>143</v>
      </c>
      <c r="B1" s="202"/>
      <c r="C1" s="202"/>
      <c r="D1" s="203"/>
    </row>
    <row r="2" spans="1:4" ht="12.75">
      <c r="A2" s="201"/>
      <c r="B2" s="202"/>
      <c r="C2" s="202"/>
      <c r="D2" s="203"/>
    </row>
    <row r="3" spans="1:4" ht="12.75">
      <c r="A3" s="201" t="s">
        <v>151</v>
      </c>
      <c r="B3" s="202"/>
      <c r="C3" s="202"/>
      <c r="D3" s="203"/>
    </row>
    <row r="4" spans="1:4" ht="12.75">
      <c r="A4" s="201" t="s">
        <v>182</v>
      </c>
      <c r="B4" s="202"/>
      <c r="C4" s="202"/>
      <c r="D4" s="203"/>
    </row>
    <row r="5" spans="1:4" ht="12.75">
      <c r="A5" s="201" t="s">
        <v>7</v>
      </c>
      <c r="B5" s="202"/>
      <c r="C5" s="202"/>
      <c r="D5" s="203"/>
    </row>
    <row r="6" spans="1:4" ht="12.75">
      <c r="A6" s="204" t="s">
        <v>54</v>
      </c>
      <c r="B6" s="205"/>
      <c r="C6" s="205"/>
      <c r="D6" s="206"/>
    </row>
    <row r="7" spans="1:4" ht="12.75">
      <c r="A7" s="201" t="s">
        <v>172</v>
      </c>
      <c r="B7" s="202"/>
      <c r="C7" s="202"/>
      <c r="D7" s="203"/>
    </row>
    <row r="8" spans="1:4" ht="12.75">
      <c r="A8" s="201"/>
      <c r="B8" s="202"/>
      <c r="C8" s="202"/>
      <c r="D8" s="203"/>
    </row>
    <row r="9" spans="1:4" ht="15.75">
      <c r="A9" s="28" t="s">
        <v>48</v>
      </c>
      <c r="B9" s="29"/>
      <c r="C9" s="29"/>
      <c r="D9" s="106">
        <v>1</v>
      </c>
    </row>
    <row r="10" spans="1:5" s="8" customFormat="1" ht="25.5" customHeight="1">
      <c r="A10" s="13" t="s">
        <v>121</v>
      </c>
      <c r="B10" s="13">
        <v>2016</v>
      </c>
      <c r="C10" s="13">
        <v>2015</v>
      </c>
      <c r="D10" s="2">
        <v>2014</v>
      </c>
      <c r="E10" s="48"/>
    </row>
    <row r="11" spans="1:4" ht="12.75" customHeight="1">
      <c r="A11" s="30" t="s">
        <v>127</v>
      </c>
      <c r="B11" s="280" t="s">
        <v>0</v>
      </c>
      <c r="C11" s="280" t="s">
        <v>0</v>
      </c>
      <c r="D11" s="276" t="s">
        <v>0</v>
      </c>
    </row>
    <row r="12" spans="1:4" ht="12.75" customHeight="1">
      <c r="A12" s="30" t="s">
        <v>55</v>
      </c>
      <c r="B12" s="281"/>
      <c r="C12" s="281"/>
      <c r="D12" s="277"/>
    </row>
    <row r="13" spans="1:4" ht="12.75" customHeight="1">
      <c r="A13" s="30" t="s">
        <v>128</v>
      </c>
      <c r="B13" s="281"/>
      <c r="C13" s="281"/>
      <c r="D13" s="277"/>
    </row>
    <row r="14" spans="1:4" ht="12.75" customHeight="1">
      <c r="A14" s="31" t="s">
        <v>129</v>
      </c>
      <c r="B14" s="282"/>
      <c r="C14" s="282"/>
      <c r="D14" s="278"/>
    </row>
    <row r="15" spans="1:4" ht="15.75">
      <c r="A15" s="31" t="s">
        <v>115</v>
      </c>
      <c r="B15" s="24"/>
      <c r="C15" s="24"/>
      <c r="D15" s="25"/>
    </row>
    <row r="16" spans="1:4" ht="15.75">
      <c r="A16" s="279"/>
      <c r="B16" s="279"/>
      <c r="C16" s="279"/>
      <c r="D16" s="279"/>
    </row>
    <row r="17" spans="1:5" s="8" customFormat="1" ht="12.75">
      <c r="A17" s="234" t="s">
        <v>56</v>
      </c>
      <c r="B17" s="216">
        <v>2016</v>
      </c>
      <c r="C17" s="216">
        <v>2015</v>
      </c>
      <c r="D17" s="233">
        <v>2014</v>
      </c>
      <c r="E17" s="48"/>
    </row>
    <row r="18" spans="1:5" s="8" customFormat="1" ht="12.75">
      <c r="A18" s="236"/>
      <c r="B18" s="218"/>
      <c r="C18" s="218"/>
      <c r="D18" s="235"/>
      <c r="E18" s="48"/>
    </row>
    <row r="19" spans="1:4" ht="22.5">
      <c r="A19" s="30" t="s">
        <v>2</v>
      </c>
      <c r="B19" s="22"/>
      <c r="C19" s="22"/>
      <c r="D19" s="23"/>
    </row>
    <row r="20" spans="1:4" ht="15.75">
      <c r="A20" s="30" t="s">
        <v>57</v>
      </c>
      <c r="B20" s="22"/>
      <c r="C20" s="22"/>
      <c r="D20" s="23"/>
    </row>
    <row r="21" spans="1:4" ht="15.75">
      <c r="A21" s="30" t="s">
        <v>58</v>
      </c>
      <c r="B21" s="22"/>
      <c r="C21" s="22"/>
      <c r="D21" s="23"/>
    </row>
    <row r="22" spans="1:4" ht="15.75">
      <c r="A22" s="30" t="s">
        <v>59</v>
      </c>
      <c r="B22" s="22"/>
      <c r="C22" s="22"/>
      <c r="D22" s="23"/>
    </row>
    <row r="23" spans="1:4" ht="15.75">
      <c r="A23" s="30" t="s">
        <v>3</v>
      </c>
      <c r="B23" s="22"/>
      <c r="C23" s="22"/>
      <c r="D23" s="23"/>
    </row>
    <row r="24" spans="1:4" ht="15.75">
      <c r="A24" s="30" t="s">
        <v>60</v>
      </c>
      <c r="B24" s="22"/>
      <c r="C24" s="22"/>
      <c r="D24" s="23"/>
    </row>
    <row r="25" spans="1:4" ht="15.75">
      <c r="A25" s="30" t="s">
        <v>61</v>
      </c>
      <c r="B25" s="22"/>
      <c r="C25" s="22"/>
      <c r="D25" s="23"/>
    </row>
    <row r="26" spans="1:4" ht="15.75">
      <c r="A26" s="31" t="s">
        <v>62</v>
      </c>
      <c r="B26" s="24"/>
      <c r="C26" s="24"/>
      <c r="D26" s="25"/>
    </row>
    <row r="27" spans="1:4" ht="15.75">
      <c r="A27" s="31" t="s">
        <v>115</v>
      </c>
      <c r="B27" s="24"/>
      <c r="C27" s="24"/>
      <c r="D27" s="25"/>
    </row>
    <row r="28" spans="1:4" ht="15.75">
      <c r="A28" s="274" t="s">
        <v>116</v>
      </c>
      <c r="B28" s="24" t="s">
        <v>117</v>
      </c>
      <c r="C28" s="24" t="s">
        <v>118</v>
      </c>
      <c r="D28" s="25" t="s">
        <v>119</v>
      </c>
    </row>
    <row r="29" spans="1:4" ht="15.75">
      <c r="A29" s="275"/>
      <c r="B29" s="24"/>
      <c r="C29" s="24"/>
      <c r="D29" s="25"/>
    </row>
    <row r="30" spans="1:4" ht="12.75">
      <c r="A30" s="230" t="s">
        <v>157</v>
      </c>
      <c r="B30" s="230"/>
      <c r="C30" s="230"/>
      <c r="D30" s="230"/>
    </row>
  </sheetData>
  <sheetProtection/>
  <mergeCells count="18">
    <mergeCell ref="A30:D30"/>
    <mergeCell ref="A5:D5"/>
    <mergeCell ref="A6:D6"/>
    <mergeCell ref="A7:D7"/>
    <mergeCell ref="A8:D8"/>
    <mergeCell ref="B17:B18"/>
    <mergeCell ref="C17:C18"/>
    <mergeCell ref="D17:D18"/>
    <mergeCell ref="B11:B14"/>
    <mergeCell ref="C11:C14"/>
    <mergeCell ref="A28:A29"/>
    <mergeCell ref="D11:D14"/>
    <mergeCell ref="A16:D16"/>
    <mergeCell ref="A17:A18"/>
    <mergeCell ref="A1:D1"/>
    <mergeCell ref="A2:D2"/>
    <mergeCell ref="A3:D3"/>
    <mergeCell ref="A4:D4"/>
  </mergeCells>
  <printOptions/>
  <pageMargins left="0.787401575" right="0.787401575" top="1.534251969" bottom="0.984251969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PageLayoutView="0" workbookViewId="0" topLeftCell="A31">
      <selection activeCell="A57" sqref="A57:F57"/>
    </sheetView>
  </sheetViews>
  <sheetFormatPr defaultColWidth="9.140625" defaultRowHeight="12.75"/>
  <cols>
    <col min="1" max="1" width="12.00390625" style="0" customWidth="1"/>
    <col min="2" max="2" width="16.140625" style="0" customWidth="1"/>
    <col min="3" max="3" width="12.57421875" style="0" customWidth="1"/>
    <col min="4" max="4" width="13.57421875" style="0" customWidth="1"/>
    <col min="5" max="5" width="13.8515625" style="0" customWidth="1"/>
    <col min="6" max="6" width="21.140625" style="0" customWidth="1"/>
    <col min="7" max="7" width="10.421875" style="0" customWidth="1"/>
    <col min="8" max="8" width="12.8515625" style="0" customWidth="1"/>
  </cols>
  <sheetData>
    <row r="1" spans="1:6" ht="25.5" customHeight="1">
      <c r="A1" s="291" t="s">
        <v>146</v>
      </c>
      <c r="B1" s="292"/>
      <c r="C1" s="292"/>
      <c r="D1" s="292"/>
      <c r="E1" s="292"/>
      <c r="F1" s="292"/>
    </row>
    <row r="2" spans="1:6" ht="12.75">
      <c r="A2" s="293"/>
      <c r="B2" s="294"/>
      <c r="C2" s="294"/>
      <c r="D2" s="294"/>
      <c r="E2" s="294"/>
      <c r="F2" s="294"/>
    </row>
    <row r="3" spans="1:6" ht="12.75">
      <c r="A3" s="201" t="s">
        <v>151</v>
      </c>
      <c r="B3" s="202"/>
      <c r="C3" s="202"/>
      <c r="D3" s="202"/>
      <c r="E3" s="202"/>
      <c r="F3" s="202"/>
    </row>
    <row r="4" spans="1:6" ht="12.75">
      <c r="A4" s="201" t="s">
        <v>182</v>
      </c>
      <c r="B4" s="202"/>
      <c r="C4" s="202"/>
      <c r="D4" s="202"/>
      <c r="E4" s="202"/>
      <c r="F4" s="202"/>
    </row>
    <row r="5" spans="1:6" ht="12.75">
      <c r="A5" s="201" t="s">
        <v>7</v>
      </c>
      <c r="B5" s="202"/>
      <c r="C5" s="202"/>
      <c r="D5" s="202"/>
      <c r="E5" s="202"/>
      <c r="F5" s="202"/>
    </row>
    <row r="6" spans="1:6" ht="12.75">
      <c r="A6" s="204" t="s">
        <v>63</v>
      </c>
      <c r="B6" s="205"/>
      <c r="C6" s="205"/>
      <c r="D6" s="205"/>
      <c r="E6" s="205"/>
      <c r="F6" s="205"/>
    </row>
    <row r="7" spans="1:6" ht="12.75">
      <c r="A7" s="201" t="s">
        <v>172</v>
      </c>
      <c r="B7" s="202"/>
      <c r="C7" s="202"/>
      <c r="D7" s="202"/>
      <c r="E7" s="202"/>
      <c r="F7" s="202"/>
    </row>
    <row r="8" spans="1:6" ht="12.75">
      <c r="A8" s="285"/>
      <c r="B8" s="285"/>
      <c r="C8" s="285"/>
      <c r="D8" s="285"/>
      <c r="E8" s="285"/>
      <c r="F8" s="286"/>
    </row>
    <row r="9" spans="1:6" ht="15.75">
      <c r="A9" s="287" t="s">
        <v>64</v>
      </c>
      <c r="B9" s="287"/>
      <c r="C9" s="288"/>
      <c r="D9" s="29"/>
      <c r="E9" s="29"/>
      <c r="F9" s="71">
        <v>1</v>
      </c>
    </row>
    <row r="10" spans="1:6" s="8" customFormat="1" ht="25.5" customHeight="1">
      <c r="A10" s="212" t="s">
        <v>134</v>
      </c>
      <c r="B10" s="212"/>
      <c r="C10" s="213"/>
      <c r="D10" s="13">
        <v>2015</v>
      </c>
      <c r="E10" s="2">
        <v>2016</v>
      </c>
      <c r="F10" s="2">
        <v>2017</v>
      </c>
    </row>
    <row r="11" spans="1:6" ht="15.75">
      <c r="A11" s="283" t="s">
        <v>126</v>
      </c>
      <c r="B11" s="283"/>
      <c r="C11" s="284"/>
      <c r="D11" s="32"/>
      <c r="E11" s="32"/>
      <c r="F11" s="33"/>
    </row>
    <row r="12" spans="1:6" ht="15.75">
      <c r="A12" s="283" t="s">
        <v>65</v>
      </c>
      <c r="B12" s="283"/>
      <c r="C12" s="284"/>
      <c r="D12" s="32"/>
      <c r="E12" s="32"/>
      <c r="F12" s="33"/>
    </row>
    <row r="13" spans="1:7" ht="15.75">
      <c r="A13" s="283" t="s">
        <v>66</v>
      </c>
      <c r="B13" s="283"/>
      <c r="C13" s="284"/>
      <c r="D13" s="32"/>
      <c r="E13" s="32"/>
      <c r="F13" s="33"/>
      <c r="G13" s="60"/>
    </row>
    <row r="14" spans="1:7" ht="15.75">
      <c r="A14" s="283" t="s">
        <v>67</v>
      </c>
      <c r="B14" s="283"/>
      <c r="C14" s="284"/>
      <c r="D14" s="32"/>
      <c r="E14" s="32"/>
      <c r="F14" s="33"/>
      <c r="G14" s="60"/>
    </row>
    <row r="15" spans="1:7" ht="22.5">
      <c r="A15" s="283" t="s">
        <v>68</v>
      </c>
      <c r="B15" s="283"/>
      <c r="C15" s="284"/>
      <c r="D15" s="57" t="s">
        <v>0</v>
      </c>
      <c r="E15" s="57" t="s">
        <v>0</v>
      </c>
      <c r="F15" s="64" t="s">
        <v>0</v>
      </c>
      <c r="G15" s="60"/>
    </row>
    <row r="16" spans="1:6" ht="15.75">
      <c r="A16" s="283" t="s">
        <v>69</v>
      </c>
      <c r="B16" s="283"/>
      <c r="C16" s="284"/>
      <c r="D16" s="32"/>
      <c r="E16" s="32"/>
      <c r="F16" s="33"/>
    </row>
    <row r="17" spans="1:6" ht="15.75">
      <c r="A17" s="283" t="s">
        <v>70</v>
      </c>
      <c r="B17" s="283"/>
      <c r="C17" s="284"/>
      <c r="D17" s="32"/>
      <c r="E17" s="32"/>
      <c r="F17" s="33"/>
    </row>
    <row r="18" spans="1:6" ht="15.75">
      <c r="A18" s="283" t="s">
        <v>71</v>
      </c>
      <c r="B18" s="283"/>
      <c r="C18" s="284"/>
      <c r="D18" s="32"/>
      <c r="E18" s="32"/>
      <c r="F18" s="33"/>
    </row>
    <row r="19" spans="1:6" ht="15.75">
      <c r="A19" s="283" t="s">
        <v>127</v>
      </c>
      <c r="B19" s="283"/>
      <c r="C19" s="284"/>
      <c r="D19" s="32"/>
      <c r="E19" s="32"/>
      <c r="F19" s="33"/>
    </row>
    <row r="20" spans="1:6" ht="15.75">
      <c r="A20" s="283" t="s">
        <v>72</v>
      </c>
      <c r="B20" s="283"/>
      <c r="C20" s="284"/>
      <c r="D20" s="32"/>
      <c r="E20" s="32"/>
      <c r="F20" s="33"/>
    </row>
    <row r="21" spans="1:6" ht="15.75">
      <c r="A21" s="283" t="s">
        <v>73</v>
      </c>
      <c r="B21" s="283"/>
      <c r="C21" s="284"/>
      <c r="D21" s="32"/>
      <c r="E21" s="32"/>
      <c r="F21" s="33"/>
    </row>
    <row r="22" spans="1:6" ht="15.75">
      <c r="A22" s="283" t="s">
        <v>74</v>
      </c>
      <c r="B22" s="283"/>
      <c r="C22" s="284"/>
      <c r="D22" s="32"/>
      <c r="E22" s="32"/>
      <c r="F22" s="33"/>
    </row>
    <row r="23" spans="1:6" ht="15.75">
      <c r="A23" s="283" t="s">
        <v>75</v>
      </c>
      <c r="B23" s="283"/>
      <c r="C23" s="284"/>
      <c r="D23" s="32"/>
      <c r="E23" s="32"/>
      <c r="F23" s="33"/>
    </row>
    <row r="24" spans="1:6" ht="15.75">
      <c r="A24" s="283" t="s">
        <v>66</v>
      </c>
      <c r="B24" s="283"/>
      <c r="C24" s="284"/>
      <c r="D24" s="32"/>
      <c r="E24" s="32"/>
      <c r="F24" s="33"/>
    </row>
    <row r="25" spans="1:6" ht="15.75">
      <c r="A25" s="283" t="s">
        <v>67</v>
      </c>
      <c r="B25" s="283"/>
      <c r="C25" s="284"/>
      <c r="D25" s="32"/>
      <c r="E25" s="32"/>
      <c r="F25" s="33"/>
    </row>
    <row r="26" spans="1:6" ht="15.75">
      <c r="A26" s="283" t="s">
        <v>76</v>
      </c>
      <c r="B26" s="283"/>
      <c r="C26" s="284"/>
      <c r="D26" s="32"/>
      <c r="E26" s="32"/>
      <c r="F26" s="33"/>
    </row>
    <row r="27" spans="1:6" ht="15.75">
      <c r="A27" s="283" t="s">
        <v>66</v>
      </c>
      <c r="B27" s="283"/>
      <c r="C27" s="284"/>
      <c r="D27" s="32"/>
      <c r="E27" s="32"/>
      <c r="F27" s="33"/>
    </row>
    <row r="28" spans="1:6" ht="15.75">
      <c r="A28" s="283" t="s">
        <v>67</v>
      </c>
      <c r="B28" s="283"/>
      <c r="C28" s="284"/>
      <c r="D28" s="32"/>
      <c r="E28" s="32"/>
      <c r="F28" s="34"/>
    </row>
    <row r="29" spans="1:6" ht="15.75">
      <c r="A29" s="283" t="s">
        <v>77</v>
      </c>
      <c r="B29" s="283"/>
      <c r="C29" s="283"/>
      <c r="D29" s="35"/>
      <c r="E29" s="36"/>
      <c r="F29" s="36"/>
    </row>
    <row r="30" spans="1:6" ht="15.75">
      <c r="A30" s="289" t="s">
        <v>78</v>
      </c>
      <c r="B30" s="289"/>
      <c r="C30" s="290"/>
      <c r="D30" s="37"/>
      <c r="E30" s="37"/>
      <c r="F30" s="38"/>
    </row>
    <row r="31" spans="1:6" s="8" customFormat="1" ht="25.5" customHeight="1">
      <c r="A31" s="212" t="s">
        <v>135</v>
      </c>
      <c r="B31" s="212"/>
      <c r="C31" s="213"/>
      <c r="D31" s="13">
        <v>2015</v>
      </c>
      <c r="E31" s="2">
        <v>2016</v>
      </c>
      <c r="F31" s="2">
        <v>2017</v>
      </c>
    </row>
    <row r="32" spans="1:6" ht="15.75">
      <c r="A32" s="283" t="s">
        <v>79</v>
      </c>
      <c r="B32" s="283"/>
      <c r="C32" s="284"/>
      <c r="D32" s="32"/>
      <c r="E32" s="32"/>
      <c r="F32" s="33"/>
    </row>
    <row r="33" spans="1:6" ht="15.75">
      <c r="A33" s="283" t="s">
        <v>80</v>
      </c>
      <c r="B33" s="283"/>
      <c r="C33" s="284"/>
      <c r="D33" s="32"/>
      <c r="E33" s="32"/>
      <c r="F33" s="33"/>
    </row>
    <row r="34" spans="1:6" ht="15.75">
      <c r="A34" s="283" t="s">
        <v>81</v>
      </c>
      <c r="B34" s="283"/>
      <c r="C34" s="284"/>
      <c r="D34" s="32"/>
      <c r="E34" s="32"/>
      <c r="F34" s="33"/>
    </row>
    <row r="35" spans="1:6" ht="15.75">
      <c r="A35" s="283" t="s">
        <v>131</v>
      </c>
      <c r="B35" s="283"/>
      <c r="C35" s="284"/>
      <c r="D35" s="32"/>
      <c r="E35" s="32"/>
      <c r="F35" s="33"/>
    </row>
    <row r="36" spans="1:6" ht="15.75">
      <c r="A36" s="283" t="s">
        <v>82</v>
      </c>
      <c r="B36" s="283"/>
      <c r="C36" s="284"/>
      <c r="D36" s="32"/>
      <c r="E36" s="32"/>
      <c r="F36" s="33"/>
    </row>
    <row r="37" spans="1:6" ht="15.75">
      <c r="A37" s="283" t="s">
        <v>83</v>
      </c>
      <c r="B37" s="283"/>
      <c r="C37" s="284"/>
      <c r="D37" s="32"/>
      <c r="E37" s="32"/>
      <c r="F37" s="33"/>
    </row>
    <row r="38" spans="1:6" ht="15.75">
      <c r="A38" s="283" t="s">
        <v>84</v>
      </c>
      <c r="B38" s="283"/>
      <c r="C38" s="284"/>
      <c r="D38" s="32"/>
      <c r="E38" s="32"/>
      <c r="F38" s="33"/>
    </row>
    <row r="39" spans="1:6" ht="15.75">
      <c r="A39" s="283" t="s">
        <v>85</v>
      </c>
      <c r="B39" s="283"/>
      <c r="C39" s="284"/>
      <c r="D39" s="32"/>
      <c r="E39" s="32"/>
      <c r="F39" s="33"/>
    </row>
    <row r="40" spans="1:6" ht="15.75">
      <c r="A40" s="283" t="s">
        <v>86</v>
      </c>
      <c r="B40" s="283"/>
      <c r="C40" s="284"/>
      <c r="D40" s="39"/>
      <c r="E40" s="39"/>
      <c r="F40" s="40"/>
    </row>
    <row r="41" spans="1:6" ht="15.75">
      <c r="A41" s="289" t="s">
        <v>87</v>
      </c>
      <c r="B41" s="289"/>
      <c r="C41" s="290"/>
      <c r="D41" s="39"/>
      <c r="E41" s="39"/>
      <c r="F41" s="40"/>
    </row>
    <row r="42" spans="1:6" ht="15.75">
      <c r="A42" s="289" t="s">
        <v>88</v>
      </c>
      <c r="B42" s="289"/>
      <c r="C42" s="290"/>
      <c r="D42" s="39"/>
      <c r="E42" s="39"/>
      <c r="F42" s="40"/>
    </row>
    <row r="43" spans="1:6" ht="15.75">
      <c r="A43" s="289" t="s">
        <v>96</v>
      </c>
      <c r="B43" s="289"/>
      <c r="C43" s="290"/>
      <c r="D43" s="39"/>
      <c r="E43" s="39"/>
      <c r="F43" s="40"/>
    </row>
    <row r="44" spans="1:6" ht="12.75">
      <c r="A44" s="256" t="s">
        <v>130</v>
      </c>
      <c r="B44" s="256"/>
      <c r="C44" s="256"/>
      <c r="D44" s="256"/>
      <c r="E44" s="256"/>
      <c r="F44" s="256"/>
    </row>
    <row r="45" spans="1:6" ht="12.75">
      <c r="A45" s="121"/>
      <c r="B45" s="121"/>
      <c r="C45" s="121"/>
      <c r="D45" s="121"/>
      <c r="E45" s="121"/>
      <c r="F45" s="121"/>
    </row>
    <row r="46" spans="1:6" ht="12.75">
      <c r="A46" s="121"/>
      <c r="B46" s="121"/>
      <c r="C46" s="121"/>
      <c r="D46" s="121"/>
      <c r="E46" s="121"/>
      <c r="F46" s="121"/>
    </row>
    <row r="47" spans="1:6" ht="12.75">
      <c r="A47" s="121"/>
      <c r="B47" s="121"/>
      <c r="C47" s="121"/>
      <c r="D47" s="121"/>
      <c r="E47" s="121"/>
      <c r="F47" s="121"/>
    </row>
    <row r="48" spans="1:6" ht="12.75">
      <c r="A48" s="121"/>
      <c r="B48" s="121"/>
      <c r="C48" s="121"/>
      <c r="D48" s="121"/>
      <c r="E48" s="121"/>
      <c r="F48" s="121"/>
    </row>
    <row r="49" spans="1:6" ht="12.75">
      <c r="A49" s="121"/>
      <c r="B49" s="121"/>
      <c r="C49" s="121"/>
      <c r="D49" s="121"/>
      <c r="E49" s="121"/>
      <c r="F49" s="121"/>
    </row>
    <row r="50" spans="1:6" ht="12.75">
      <c r="A50" s="121"/>
      <c r="B50" s="121"/>
      <c r="C50" s="121"/>
      <c r="D50" s="121"/>
      <c r="E50" s="121"/>
      <c r="F50" s="121"/>
    </row>
    <row r="51" spans="1:6" ht="12.75">
      <c r="A51" s="285"/>
      <c r="B51" s="285"/>
      <c r="C51" s="285"/>
      <c r="D51" s="285"/>
      <c r="E51" s="285"/>
      <c r="F51" s="286"/>
    </row>
    <row r="52" spans="1:6" ht="12.75">
      <c r="A52" s="285"/>
      <c r="B52" s="285"/>
      <c r="C52" s="285"/>
      <c r="D52" s="285"/>
      <c r="E52" s="285"/>
      <c r="F52" s="286"/>
    </row>
    <row r="53" spans="1:6" ht="12.75">
      <c r="A53" s="285"/>
      <c r="B53" s="285"/>
      <c r="C53" s="285"/>
      <c r="D53" s="285"/>
      <c r="E53" s="285"/>
      <c r="F53" s="286"/>
    </row>
    <row r="54" spans="1:6" ht="12.75">
      <c r="A54" s="285"/>
      <c r="B54" s="285"/>
      <c r="C54" s="285"/>
      <c r="D54" s="285"/>
      <c r="E54" s="285"/>
      <c r="F54" s="286"/>
    </row>
    <row r="55" spans="1:6" ht="12.75">
      <c r="A55" s="201" t="s">
        <v>151</v>
      </c>
      <c r="B55" s="202"/>
      <c r="C55" s="202"/>
      <c r="D55" s="202"/>
      <c r="E55" s="202"/>
      <c r="F55" s="202"/>
    </row>
    <row r="56" spans="1:6" ht="12.75">
      <c r="A56" s="201" t="s">
        <v>167</v>
      </c>
      <c r="B56" s="202"/>
      <c r="C56" s="202"/>
      <c r="D56" s="202"/>
      <c r="E56" s="202"/>
      <c r="F56" s="202"/>
    </row>
    <row r="57" spans="1:6" ht="12.75">
      <c r="A57" s="202" t="s">
        <v>7</v>
      </c>
      <c r="B57" s="202"/>
      <c r="C57" s="202"/>
      <c r="D57" s="202"/>
      <c r="E57" s="202"/>
      <c r="F57" s="202"/>
    </row>
    <row r="58" spans="1:6" ht="12.75">
      <c r="A58" s="205" t="s">
        <v>97</v>
      </c>
      <c r="B58" s="205"/>
      <c r="C58" s="205"/>
      <c r="D58" s="205"/>
      <c r="E58" s="205"/>
      <c r="F58" s="205"/>
    </row>
    <row r="59" spans="1:6" ht="12.75">
      <c r="A59" s="201" t="s">
        <v>172</v>
      </c>
      <c r="B59" s="202"/>
      <c r="C59" s="202"/>
      <c r="D59" s="202"/>
      <c r="E59" s="202"/>
      <c r="F59" s="202"/>
    </row>
    <row r="60" spans="1:6" ht="12.75">
      <c r="A60" s="294"/>
      <c r="B60" s="294"/>
      <c r="C60" s="294"/>
      <c r="D60" s="294"/>
      <c r="E60" s="294"/>
      <c r="F60" s="294"/>
    </row>
    <row r="61" spans="1:8" s="47" customFormat="1" ht="15.75">
      <c r="A61" s="41" t="s">
        <v>64</v>
      </c>
      <c r="B61" s="42"/>
      <c r="C61" s="43"/>
      <c r="D61" s="43"/>
      <c r="E61" s="43"/>
      <c r="F61" s="44" t="s">
        <v>120</v>
      </c>
      <c r="G61" s="45"/>
      <c r="H61" s="46"/>
    </row>
    <row r="62" spans="1:8" s="8" customFormat="1" ht="33.75" customHeight="1">
      <c r="A62" s="234" t="s">
        <v>1</v>
      </c>
      <c r="B62" s="216" t="s">
        <v>89</v>
      </c>
      <c r="C62" s="7" t="s">
        <v>98</v>
      </c>
      <c r="D62" s="3" t="s">
        <v>99</v>
      </c>
      <c r="E62" s="3" t="s">
        <v>100</v>
      </c>
      <c r="F62" s="233" t="s">
        <v>93</v>
      </c>
      <c r="G62" s="48"/>
      <c r="H62" s="48"/>
    </row>
    <row r="63" spans="1:6" s="8" customFormat="1" ht="25.5" customHeight="1">
      <c r="A63" s="236"/>
      <c r="B63" s="218"/>
      <c r="C63" s="13" t="s">
        <v>90</v>
      </c>
      <c r="D63" s="3" t="s">
        <v>91</v>
      </c>
      <c r="E63" s="3" t="s">
        <v>92</v>
      </c>
      <c r="F63" s="235"/>
    </row>
    <row r="64" spans="1:6" ht="60" customHeight="1">
      <c r="A64" s="24"/>
      <c r="B64" s="24"/>
      <c r="C64" s="24"/>
      <c r="D64" s="4"/>
      <c r="E64" s="4"/>
      <c r="F64" s="4"/>
    </row>
    <row r="65" spans="1:6" ht="12.75">
      <c r="A65" s="230" t="s">
        <v>170</v>
      </c>
      <c r="B65" s="230"/>
      <c r="C65" s="230"/>
      <c r="D65" s="230"/>
      <c r="E65" s="230"/>
      <c r="F65" s="230"/>
    </row>
  </sheetData>
  <sheetProtection/>
  <mergeCells count="55">
    <mergeCell ref="A62:A63"/>
    <mergeCell ref="B62:B63"/>
    <mergeCell ref="F62:F63"/>
    <mergeCell ref="A58:F58"/>
    <mergeCell ref="A59:F59"/>
    <mergeCell ref="A60:F60"/>
    <mergeCell ref="A41:C41"/>
    <mergeCell ref="A42:C42"/>
    <mergeCell ref="A43:C43"/>
    <mergeCell ref="A44:F44"/>
    <mergeCell ref="A51:F54"/>
    <mergeCell ref="A55:F55"/>
    <mergeCell ref="A56:F56"/>
    <mergeCell ref="A57:F57"/>
    <mergeCell ref="A33:C33"/>
    <mergeCell ref="A34:C34"/>
    <mergeCell ref="A35:C35"/>
    <mergeCell ref="A36:C36"/>
    <mergeCell ref="A37:C37"/>
    <mergeCell ref="A38:C38"/>
    <mergeCell ref="A39:C39"/>
    <mergeCell ref="A40:C40"/>
    <mergeCell ref="A24:C24"/>
    <mergeCell ref="A31:C31"/>
    <mergeCell ref="A32:C32"/>
    <mergeCell ref="A26:C26"/>
    <mergeCell ref="A27:C27"/>
    <mergeCell ref="A28:C28"/>
    <mergeCell ref="A29:C29"/>
    <mergeCell ref="A17:C17"/>
    <mergeCell ref="A19:C19"/>
    <mergeCell ref="A20:C20"/>
    <mergeCell ref="A21:C21"/>
    <mergeCell ref="A22:C22"/>
    <mergeCell ref="A23:C23"/>
    <mergeCell ref="A12:C12"/>
    <mergeCell ref="A25:C25"/>
    <mergeCell ref="A30:C30"/>
    <mergeCell ref="A1:F1"/>
    <mergeCell ref="A2:F2"/>
    <mergeCell ref="A3:F3"/>
    <mergeCell ref="A5:F5"/>
    <mergeCell ref="A4:F4"/>
    <mergeCell ref="A15:C15"/>
    <mergeCell ref="A16:C16"/>
    <mergeCell ref="A14:C14"/>
    <mergeCell ref="A18:C18"/>
    <mergeCell ref="A65:F65"/>
    <mergeCell ref="A6:F6"/>
    <mergeCell ref="A7:F7"/>
    <mergeCell ref="A8:F8"/>
    <mergeCell ref="A9:C9"/>
    <mergeCell ref="A10:C10"/>
    <mergeCell ref="A11:C11"/>
    <mergeCell ref="A13:C13"/>
  </mergeCells>
  <printOptions/>
  <pageMargins left="0.787401575" right="0.787401575" top="1.115" bottom="0.55" header="0.14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K37" sqref="K37"/>
    </sheetView>
  </sheetViews>
  <sheetFormatPr defaultColWidth="9.140625" defaultRowHeight="12.75"/>
  <cols>
    <col min="1" max="1" width="22.421875" style="0" customWidth="1"/>
    <col min="2" max="2" width="15.57421875" style="0" customWidth="1"/>
    <col min="3" max="6" width="12.8515625" style="0" customWidth="1"/>
  </cols>
  <sheetData>
    <row r="1" spans="1:6" ht="12.75">
      <c r="A1" s="201" t="s">
        <v>145</v>
      </c>
      <c r="B1" s="202"/>
      <c r="C1" s="202"/>
      <c r="D1" s="202"/>
      <c r="E1" s="202"/>
      <c r="F1" s="203"/>
    </row>
    <row r="2" spans="1:6" ht="12.75">
      <c r="A2" s="201"/>
      <c r="B2" s="202"/>
      <c r="C2" s="202"/>
      <c r="D2" s="202"/>
      <c r="E2" s="202"/>
      <c r="F2" s="203"/>
    </row>
    <row r="3" spans="1:6" ht="12.75">
      <c r="A3" s="201" t="s">
        <v>151</v>
      </c>
      <c r="B3" s="202"/>
      <c r="C3" s="202"/>
      <c r="D3" s="202"/>
      <c r="E3" s="202"/>
      <c r="F3" s="203"/>
    </row>
    <row r="4" spans="1:6" ht="12.75">
      <c r="A4" s="201" t="s">
        <v>183</v>
      </c>
      <c r="B4" s="202"/>
      <c r="C4" s="202"/>
      <c r="D4" s="202"/>
      <c r="E4" s="202"/>
      <c r="F4" s="203"/>
    </row>
    <row r="5" spans="1:6" ht="12.75">
      <c r="A5" s="201" t="s">
        <v>7</v>
      </c>
      <c r="B5" s="202"/>
      <c r="C5" s="202"/>
      <c r="D5" s="202"/>
      <c r="E5" s="202"/>
      <c r="F5" s="203"/>
    </row>
    <row r="6" spans="1:6" ht="12.75">
      <c r="A6" s="204" t="s">
        <v>101</v>
      </c>
      <c r="B6" s="205"/>
      <c r="C6" s="205"/>
      <c r="D6" s="205"/>
      <c r="E6" s="205"/>
      <c r="F6" s="206"/>
    </row>
    <row r="7" spans="1:6" ht="12.75">
      <c r="A7" s="201" t="s">
        <v>172</v>
      </c>
      <c r="B7" s="202"/>
      <c r="C7" s="202"/>
      <c r="D7" s="202"/>
      <c r="E7" s="202"/>
      <c r="F7" s="203"/>
    </row>
    <row r="8" spans="1:6" ht="12.75">
      <c r="A8" s="201"/>
      <c r="B8" s="202"/>
      <c r="C8" s="202"/>
      <c r="D8" s="202"/>
      <c r="E8" s="202"/>
      <c r="F8" s="203"/>
    </row>
    <row r="9" spans="1:6" ht="15.75">
      <c r="A9" s="49" t="s">
        <v>102</v>
      </c>
      <c r="B9" s="297"/>
      <c r="C9" s="297"/>
      <c r="D9" s="297"/>
      <c r="E9" s="297"/>
      <c r="F9" s="72">
        <v>1</v>
      </c>
    </row>
    <row r="10" spans="1:6" s="8" customFormat="1" ht="12.75">
      <c r="A10" s="234" t="s">
        <v>103</v>
      </c>
      <c r="B10" s="233" t="s">
        <v>104</v>
      </c>
      <c r="C10" s="298"/>
      <c r="D10" s="298"/>
      <c r="E10" s="234"/>
      <c r="F10" s="233" t="s">
        <v>105</v>
      </c>
    </row>
    <row r="11" spans="1:6" s="8" customFormat="1" ht="12.75">
      <c r="A11" s="302"/>
      <c r="B11" s="235"/>
      <c r="C11" s="299"/>
      <c r="D11" s="299"/>
      <c r="E11" s="236"/>
      <c r="F11" s="303"/>
    </row>
    <row r="12" spans="1:6" ht="15.75" customHeight="1">
      <c r="A12" s="236"/>
      <c r="B12" s="50" t="s">
        <v>106</v>
      </c>
      <c r="C12" s="51" t="s">
        <v>184</v>
      </c>
      <c r="D12" s="51" t="s">
        <v>153</v>
      </c>
      <c r="E12" s="51" t="s">
        <v>154</v>
      </c>
      <c r="F12" s="235"/>
    </row>
    <row r="13" spans="1:6" ht="15.75">
      <c r="A13" s="16" t="s">
        <v>138</v>
      </c>
      <c r="B13" s="16"/>
      <c r="C13" s="16"/>
      <c r="D13" s="16"/>
      <c r="E13" s="16"/>
      <c r="F13" s="300"/>
    </row>
    <row r="14" spans="1:6" ht="15.75">
      <c r="A14" s="16"/>
      <c r="B14" s="16"/>
      <c r="C14" s="16"/>
      <c r="D14" s="16"/>
      <c r="E14" s="16"/>
      <c r="F14" s="301"/>
    </row>
    <row r="15" spans="1:6" ht="15.75">
      <c r="A15" s="19"/>
      <c r="B15" s="19"/>
      <c r="C15" s="19"/>
      <c r="D15" s="19"/>
      <c r="E15" s="19"/>
      <c r="F15" s="20"/>
    </row>
    <row r="16" spans="1:6" ht="15.75">
      <c r="A16" s="295" t="s">
        <v>132</v>
      </c>
      <c r="B16" s="296"/>
      <c r="C16" s="19"/>
      <c r="D16" s="19"/>
      <c r="E16" s="19"/>
      <c r="F16" s="52" t="s">
        <v>94</v>
      </c>
    </row>
    <row r="17" spans="1:6" ht="12.75">
      <c r="A17" s="230" t="s">
        <v>130</v>
      </c>
      <c r="B17" s="230"/>
      <c r="C17" s="230"/>
      <c r="D17" s="230"/>
      <c r="E17" s="230"/>
      <c r="F17" s="230"/>
    </row>
  </sheetData>
  <sheetProtection/>
  <mergeCells count="15">
    <mergeCell ref="A1:F1"/>
    <mergeCell ref="A5:F5"/>
    <mergeCell ref="A4:F4"/>
    <mergeCell ref="A3:F3"/>
    <mergeCell ref="A2:F2"/>
    <mergeCell ref="A17:F17"/>
    <mergeCell ref="A8:F8"/>
    <mergeCell ref="A7:F7"/>
    <mergeCell ref="A6:F6"/>
    <mergeCell ref="A16:B16"/>
    <mergeCell ref="B9:E9"/>
    <mergeCell ref="B10:E11"/>
    <mergeCell ref="F13:F14"/>
    <mergeCell ref="A10:A12"/>
    <mergeCell ref="F10:F12"/>
  </mergeCells>
  <printOptions/>
  <pageMargins left="0.787401575" right="0.787401575" top="1.534251969" bottom="0.984251969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showGridLines="0" tabSelected="1" zoomScale="145" zoomScaleNormal="145" zoomScalePageLayoutView="0" workbookViewId="0" topLeftCell="A1">
      <selection activeCell="C24" sqref="C24"/>
    </sheetView>
  </sheetViews>
  <sheetFormatPr defaultColWidth="9.140625" defaultRowHeight="12.75"/>
  <cols>
    <col min="1" max="1" width="44.57421875" style="98" customWidth="1"/>
    <col min="2" max="2" width="56.8515625" style="98" customWidth="1"/>
    <col min="3" max="3" width="13.421875" style="182" bestFit="1" customWidth="1"/>
    <col min="4" max="4" width="16.57421875" style="98" bestFit="1" customWidth="1"/>
    <col min="5" max="5" width="14.00390625" style="182" bestFit="1" customWidth="1"/>
    <col min="6" max="6" width="12.8515625" style="98" bestFit="1" customWidth="1"/>
    <col min="7" max="16384" width="9.140625" style="98" customWidth="1"/>
  </cols>
  <sheetData>
    <row r="1" spans="1:2" ht="12.75">
      <c r="A1" s="304" t="s">
        <v>144</v>
      </c>
      <c r="B1" s="305"/>
    </row>
    <row r="2" spans="1:2" ht="12.75" customHeight="1">
      <c r="A2" s="304"/>
      <c r="B2" s="305"/>
    </row>
    <row r="3" spans="1:2" ht="12.75">
      <c r="A3" s="304" t="s">
        <v>151</v>
      </c>
      <c r="B3" s="305"/>
    </row>
    <row r="4" spans="1:2" ht="12.75">
      <c r="A4" s="304" t="s">
        <v>175</v>
      </c>
      <c r="B4" s="305"/>
    </row>
    <row r="5" spans="1:2" ht="12.75">
      <c r="A5" s="304" t="s">
        <v>7</v>
      </c>
      <c r="B5" s="305"/>
    </row>
    <row r="6" spans="1:2" ht="12.75">
      <c r="A6" s="306" t="s">
        <v>107</v>
      </c>
      <c r="B6" s="307"/>
    </row>
    <row r="7" spans="1:2" ht="12.75">
      <c r="A7" s="304" t="s">
        <v>172</v>
      </c>
      <c r="B7" s="305"/>
    </row>
    <row r="8" spans="1:5" ht="12.75">
      <c r="A8" s="304"/>
      <c r="B8" s="305"/>
      <c r="E8" s="97"/>
    </row>
    <row r="9" spans="1:6" ht="12.75">
      <c r="A9" s="183" t="s">
        <v>102</v>
      </c>
      <c r="B9" s="184">
        <v>1</v>
      </c>
      <c r="D9" s="182"/>
      <c r="E9" s="97"/>
      <c r="F9" s="185"/>
    </row>
    <row r="10" spans="1:5" s="189" customFormat="1" ht="25.5" customHeight="1">
      <c r="A10" s="186" t="s">
        <v>108</v>
      </c>
      <c r="B10" s="187" t="s">
        <v>185</v>
      </c>
      <c r="C10" s="188"/>
      <c r="E10" s="188"/>
    </row>
    <row r="11" spans="1:4" ht="12.75">
      <c r="A11" s="190" t="s">
        <v>109</v>
      </c>
      <c r="B11" s="191">
        <f>1388558*1.128</f>
        <v>1566293.4239999999</v>
      </c>
      <c r="D11" s="185"/>
    </row>
    <row r="12" spans="1:6" ht="12.75">
      <c r="A12" s="190" t="s">
        <v>95</v>
      </c>
      <c r="B12" s="192">
        <v>0</v>
      </c>
      <c r="F12" s="193"/>
    </row>
    <row r="13" spans="1:5" ht="12.75">
      <c r="A13" s="194" t="s">
        <v>147</v>
      </c>
      <c r="B13" s="195">
        <v>0</v>
      </c>
      <c r="E13" s="196"/>
    </row>
    <row r="14" spans="1:5" ht="12.75">
      <c r="A14" s="194" t="s">
        <v>110</v>
      </c>
      <c r="B14" s="197">
        <f>+B11-B13</f>
        <v>1566293.4239999999</v>
      </c>
      <c r="E14" s="196"/>
    </row>
    <row r="15" spans="1:6" ht="12.75">
      <c r="A15" s="194" t="s">
        <v>186</v>
      </c>
      <c r="B15" s="197">
        <v>1289200</v>
      </c>
      <c r="F15" s="182"/>
    </row>
    <row r="16" spans="1:6" ht="12.75">
      <c r="A16" s="194" t="s">
        <v>111</v>
      </c>
      <c r="B16" s="197">
        <f>+B14+B15</f>
        <v>2855493.4239999996</v>
      </c>
      <c r="F16" s="182"/>
    </row>
    <row r="17" spans="1:6" ht="12.75">
      <c r="A17" s="190" t="s">
        <v>29</v>
      </c>
      <c r="B17" s="192">
        <v>0</v>
      </c>
      <c r="F17" s="182"/>
    </row>
    <row r="18" spans="1:6" ht="12.75">
      <c r="A18" s="194" t="s">
        <v>112</v>
      </c>
      <c r="B18" s="197">
        <v>0</v>
      </c>
      <c r="F18" s="185"/>
    </row>
    <row r="19" spans="1:2" ht="12.75">
      <c r="A19" s="198" t="s">
        <v>28</v>
      </c>
      <c r="B19" s="199">
        <f>+B16-B17-B18</f>
        <v>2855493.4239999996</v>
      </c>
    </row>
    <row r="20" spans="1:2" ht="12.75" customHeight="1">
      <c r="A20" s="311" t="s">
        <v>190</v>
      </c>
      <c r="B20" s="311"/>
    </row>
    <row r="21" spans="1:2" ht="12.75" customHeight="1">
      <c r="A21" s="200"/>
      <c r="B21" s="200"/>
    </row>
    <row r="22" spans="1:2" ht="12.75" customHeight="1">
      <c r="A22" s="308" t="s">
        <v>189</v>
      </c>
      <c r="B22" s="308"/>
    </row>
    <row r="23" spans="1:2" ht="12.75">
      <c r="A23" s="308"/>
      <c r="B23" s="308"/>
    </row>
    <row r="24" spans="1:2" ht="39" customHeight="1">
      <c r="A24" s="308"/>
      <c r="B24" s="308"/>
    </row>
    <row r="26" spans="1:2" ht="12.75">
      <c r="A26" s="309" t="s">
        <v>191</v>
      </c>
      <c r="B26" s="309"/>
    </row>
    <row r="28" spans="1:2" ht="12.75">
      <c r="A28" s="310" t="s">
        <v>187</v>
      </c>
      <c r="B28" s="310"/>
    </row>
    <row r="29" spans="1:2" ht="12.75">
      <c r="A29" s="310" t="s">
        <v>188</v>
      </c>
      <c r="B29" s="310"/>
    </row>
  </sheetData>
  <sheetProtection/>
  <mergeCells count="13">
    <mergeCell ref="A22:B24"/>
    <mergeCell ref="A26:B26"/>
    <mergeCell ref="A28:B28"/>
    <mergeCell ref="A29:B29"/>
    <mergeCell ref="A7:B7"/>
    <mergeCell ref="A8:B8"/>
    <mergeCell ref="A20:B20"/>
    <mergeCell ref="A1:B1"/>
    <mergeCell ref="A2:B2"/>
    <mergeCell ref="A3:B3"/>
    <mergeCell ref="A5:B5"/>
    <mergeCell ref="A4:B4"/>
    <mergeCell ref="A6:B6"/>
  </mergeCells>
  <printOptions horizontalCentered="1"/>
  <pageMargins left="0.7874015748031497" right="0.7874015748031497" top="0.7480314960629921" bottom="0.787401574803149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ANEXO</cp:lastModifiedBy>
  <cp:lastPrinted>2017-11-11T01:21:57Z</cp:lastPrinted>
  <dcterms:created xsi:type="dcterms:W3CDTF">2004-08-09T19:29:24Z</dcterms:created>
  <dcterms:modified xsi:type="dcterms:W3CDTF">2017-11-29T13:02:25Z</dcterms:modified>
  <cp:category/>
  <cp:version/>
  <cp:contentType/>
  <cp:contentStatus/>
</cp:coreProperties>
</file>